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52"/>
  </bookViews>
  <sheets>
    <sheet name="методология" sheetId="8" r:id="rId1"/>
    <sheet name="главная" sheetId="1" r:id="rId2"/>
    <sheet name="эффект_кВт" sheetId="5" r:id="rId3"/>
    <sheet name="энергоконтракт" sheetId="6" r:id="rId4"/>
    <sheet name="кредит" sheetId="7" r:id="rId5"/>
    <sheet name="kpi" sheetId="3" r:id="rId6"/>
    <sheet name="списки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C5" i="2"/>
  <c r="C4" i="2"/>
  <c r="C3" i="2"/>
  <c r="C5" i="3"/>
  <c r="C4" i="3"/>
  <c r="C3" i="3"/>
  <c r="C5" i="7"/>
  <c r="C4" i="7"/>
  <c r="C3" i="7"/>
  <c r="C5" i="6"/>
  <c r="C4" i="6"/>
  <c r="C3" i="6"/>
  <c r="C4" i="5"/>
  <c r="C5" i="5"/>
  <c r="C3" i="5"/>
  <c r="N6" i="1"/>
  <c r="N5" i="1"/>
  <c r="N4" i="1"/>
  <c r="N3" i="1"/>
  <c r="E45" i="1"/>
  <c r="E76" i="1"/>
  <c r="K76" i="1" s="1"/>
  <c r="E53" i="7"/>
  <c r="K53" i="7" s="1"/>
  <c r="E51" i="7"/>
  <c r="K51" i="7" s="1"/>
  <c r="E74" i="1"/>
  <c r="K74" i="1" s="1"/>
  <c r="E72" i="1"/>
  <c r="K72" i="1" s="1"/>
  <c r="E70" i="1"/>
  <c r="K70" i="1" s="1"/>
  <c r="E68" i="1"/>
  <c r="K68" i="1" s="1"/>
  <c r="E66" i="1"/>
  <c r="K66" i="1" s="1"/>
  <c r="K45" i="1" l="1"/>
  <c r="E63" i="1"/>
  <c r="K63" i="1" s="1"/>
  <c r="E56" i="1" l="1"/>
  <c r="K56" i="1" s="1"/>
  <c r="E54" i="1"/>
  <c r="K54" i="1" s="1"/>
  <c r="E52" i="1"/>
  <c r="K52" i="1" s="1"/>
  <c r="E50" i="1"/>
  <c r="K50" i="1" s="1"/>
  <c r="E42" i="1"/>
  <c r="K42" i="1" s="1"/>
  <c r="E49" i="7"/>
  <c r="E47" i="7"/>
  <c r="E45" i="7"/>
  <c r="E43" i="7"/>
  <c r="E41" i="7"/>
  <c r="E39" i="7"/>
  <c r="E37" i="7"/>
  <c r="E35" i="7"/>
  <c r="E33" i="7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E48" i="1"/>
  <c r="E29" i="7" l="1"/>
  <c r="F50" i="3"/>
  <c r="E27" i="7"/>
  <c r="E24" i="7"/>
  <c r="E22" i="7"/>
  <c r="F48" i="3"/>
  <c r="E20" i="7"/>
  <c r="E39" i="1"/>
  <c r="K39" i="1" s="1"/>
  <c r="F46" i="3"/>
  <c r="E37" i="1"/>
  <c r="E34" i="1"/>
  <c r="E17" i="7"/>
  <c r="E15" i="7"/>
  <c r="E32" i="1"/>
  <c r="E13" i="7"/>
  <c r="E29" i="1"/>
  <c r="E27" i="1"/>
  <c r="E25" i="1"/>
  <c r="F63" i="3"/>
  <c r="B63" i="3"/>
  <c r="F62" i="3"/>
  <c r="B62" i="3"/>
  <c r="F61" i="3"/>
  <c r="B61" i="3"/>
  <c r="F60" i="3"/>
  <c r="B60" i="3"/>
  <c r="K49" i="7" s="1"/>
  <c r="F59" i="3"/>
  <c r="B59" i="3"/>
  <c r="K47" i="7" s="1"/>
  <c r="F58" i="3"/>
  <c r="B58" i="3"/>
  <c r="K45" i="7" s="1"/>
  <c r="F57" i="3"/>
  <c r="B57" i="3"/>
  <c r="K43" i="7" s="1"/>
  <c r="F56" i="3"/>
  <c r="B56" i="3"/>
  <c r="K41" i="7" s="1"/>
  <c r="F55" i="3"/>
  <c r="B55" i="3"/>
  <c r="K39" i="7" s="1"/>
  <c r="F54" i="3"/>
  <c r="B54" i="3"/>
  <c r="K37" i="7" s="1"/>
  <c r="F53" i="3"/>
  <c r="B53" i="3"/>
  <c r="K35" i="7" s="1"/>
  <c r="F52" i="3"/>
  <c r="B52" i="3"/>
  <c r="K33" i="7" s="1"/>
  <c r="F51" i="3"/>
  <c r="B51" i="3"/>
  <c r="K48" i="1" s="1"/>
  <c r="B50" i="3"/>
  <c r="F49" i="3"/>
  <c r="B49" i="3"/>
  <c r="B48" i="3"/>
  <c r="F47" i="3"/>
  <c r="B47" i="3"/>
  <c r="B46" i="3"/>
  <c r="F45" i="3"/>
  <c r="B45" i="3"/>
  <c r="F44" i="3"/>
  <c r="B44" i="3"/>
  <c r="F43" i="3"/>
  <c r="B43" i="3"/>
  <c r="F42" i="3"/>
  <c r="B42" i="3"/>
  <c r="U9" i="7"/>
  <c r="U10" i="7" s="1"/>
  <c r="E51" i="6"/>
  <c r="E49" i="6"/>
  <c r="E22" i="1"/>
  <c r="E20" i="1"/>
  <c r="H47" i="6"/>
  <c r="H46" i="6"/>
  <c r="H45" i="6"/>
  <c r="H44" i="6"/>
  <c r="E43" i="6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E37" i="6"/>
  <c r="H41" i="6"/>
  <c r="H40" i="6"/>
  <c r="H39" i="6"/>
  <c r="H38" i="6"/>
  <c r="K34" i="1" l="1"/>
  <c r="U8" i="7"/>
  <c r="K15" i="7"/>
  <c r="K20" i="7"/>
  <c r="K17" i="7"/>
  <c r="K22" i="7"/>
  <c r="K37" i="1"/>
  <c r="K27" i="7"/>
  <c r="K32" i="1"/>
  <c r="K29" i="7"/>
  <c r="E46" i="6"/>
  <c r="E47" i="6"/>
  <c r="E45" i="6"/>
  <c r="E44" i="6"/>
  <c r="O12" i="2"/>
  <c r="E41" i="6"/>
  <c r="E39" i="6"/>
  <c r="E38" i="6"/>
  <c r="E40" i="6"/>
  <c r="E31" i="6" l="1"/>
  <c r="E33" i="6" s="1"/>
  <c r="H35" i="6"/>
  <c r="H34" i="6"/>
  <c r="H33" i="6"/>
  <c r="H32" i="6"/>
  <c r="E25" i="6"/>
  <c r="E29" i="6" s="1"/>
  <c r="H29" i="6"/>
  <c r="H28" i="6"/>
  <c r="H27" i="6"/>
  <c r="H26" i="6"/>
  <c r="F30" i="3"/>
  <c r="L16" i="2"/>
  <c r="H23" i="6"/>
  <c r="H22" i="6"/>
  <c r="H21" i="6"/>
  <c r="H20" i="6"/>
  <c r="E19" i="6"/>
  <c r="E23" i="6" s="1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E17" i="6"/>
  <c r="F28" i="3"/>
  <c r="U15" i="6"/>
  <c r="E15" i="6"/>
  <c r="E13" i="6"/>
  <c r="U9" i="5"/>
  <c r="U10" i="5" s="1"/>
  <c r="U53" i="7" s="1"/>
  <c r="U9" i="6"/>
  <c r="U10" i="6" s="1"/>
  <c r="E133" i="5"/>
  <c r="E143" i="5" s="1"/>
  <c r="H143" i="5"/>
  <c r="H142" i="5"/>
  <c r="H141" i="5"/>
  <c r="H140" i="5"/>
  <c r="H139" i="5"/>
  <c r="H138" i="5"/>
  <c r="H137" i="5"/>
  <c r="H136" i="5"/>
  <c r="H135" i="5"/>
  <c r="H134" i="5"/>
  <c r="E97" i="5"/>
  <c r="E107" i="5" s="1"/>
  <c r="K107" i="5" s="1"/>
  <c r="H107" i="5"/>
  <c r="H106" i="5"/>
  <c r="H105" i="5"/>
  <c r="H104" i="5"/>
  <c r="H103" i="5"/>
  <c r="H102" i="5"/>
  <c r="H101" i="5"/>
  <c r="H100" i="5"/>
  <c r="H99" i="5"/>
  <c r="H98" i="5"/>
  <c r="E73" i="5"/>
  <c r="H83" i="5"/>
  <c r="H82" i="5"/>
  <c r="H81" i="5"/>
  <c r="V80" i="5"/>
  <c r="W80" i="5" s="1"/>
  <c r="X80" i="5" s="1"/>
  <c r="Y80" i="5" s="1"/>
  <c r="Z80" i="5" s="1"/>
  <c r="AA80" i="5" s="1"/>
  <c r="AB80" i="5" s="1"/>
  <c r="AC80" i="5" s="1"/>
  <c r="AD80" i="5" s="1"/>
  <c r="AE80" i="5" s="1"/>
  <c r="AF80" i="5" s="1"/>
  <c r="H80" i="5"/>
  <c r="V79" i="5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H79" i="5"/>
  <c r="V78" i="5"/>
  <c r="W78" i="5" s="1"/>
  <c r="X78" i="5" s="1"/>
  <c r="Y78" i="5" s="1"/>
  <c r="Z78" i="5" s="1"/>
  <c r="AA78" i="5" s="1"/>
  <c r="AB78" i="5" s="1"/>
  <c r="AC78" i="5" s="1"/>
  <c r="AD78" i="5" s="1"/>
  <c r="AE78" i="5" s="1"/>
  <c r="AF78" i="5" s="1"/>
  <c r="H78" i="5"/>
  <c r="V77" i="5"/>
  <c r="W77" i="5" s="1"/>
  <c r="X77" i="5" s="1"/>
  <c r="Y77" i="5" s="1"/>
  <c r="Z77" i="5" s="1"/>
  <c r="AA77" i="5" s="1"/>
  <c r="AB77" i="5" s="1"/>
  <c r="AC77" i="5" s="1"/>
  <c r="AD77" i="5" s="1"/>
  <c r="AE77" i="5" s="1"/>
  <c r="AF77" i="5" s="1"/>
  <c r="H77" i="5"/>
  <c r="V76" i="5"/>
  <c r="W76" i="5" s="1"/>
  <c r="X76" i="5" s="1"/>
  <c r="Y76" i="5" s="1"/>
  <c r="Z76" i="5" s="1"/>
  <c r="AA76" i="5" s="1"/>
  <c r="AB76" i="5" s="1"/>
  <c r="AC76" i="5" s="1"/>
  <c r="AD76" i="5" s="1"/>
  <c r="AE76" i="5" s="1"/>
  <c r="AF76" i="5" s="1"/>
  <c r="H76" i="5"/>
  <c r="V75" i="5"/>
  <c r="W75" i="5" s="1"/>
  <c r="X75" i="5" s="1"/>
  <c r="Y75" i="5" s="1"/>
  <c r="Z75" i="5" s="1"/>
  <c r="AA75" i="5" s="1"/>
  <c r="AB75" i="5" s="1"/>
  <c r="AC75" i="5" s="1"/>
  <c r="AD75" i="5" s="1"/>
  <c r="AE75" i="5" s="1"/>
  <c r="AF75" i="5" s="1"/>
  <c r="H75" i="5"/>
  <c r="V74" i="5"/>
  <c r="W74" i="5" s="1"/>
  <c r="X74" i="5" s="1"/>
  <c r="Y74" i="5" s="1"/>
  <c r="Z74" i="5" s="1"/>
  <c r="AA74" i="5" s="1"/>
  <c r="AB74" i="5" s="1"/>
  <c r="AC74" i="5" s="1"/>
  <c r="AD74" i="5" s="1"/>
  <c r="AE74" i="5" s="1"/>
  <c r="AF74" i="5" s="1"/>
  <c r="H74" i="5"/>
  <c r="F22" i="3"/>
  <c r="B22" i="3"/>
  <c r="F20" i="3"/>
  <c r="B20" i="3"/>
  <c r="E121" i="5"/>
  <c r="E131" i="5" s="1"/>
  <c r="H131" i="5"/>
  <c r="H130" i="5"/>
  <c r="H129" i="5"/>
  <c r="H128" i="5"/>
  <c r="H127" i="5"/>
  <c r="H126" i="5"/>
  <c r="H125" i="5"/>
  <c r="H124" i="5"/>
  <c r="H123" i="5"/>
  <c r="H122" i="5"/>
  <c r="E109" i="5"/>
  <c r="E119" i="5" s="1"/>
  <c r="H119" i="5"/>
  <c r="H118" i="5"/>
  <c r="H117" i="5"/>
  <c r="H116" i="5"/>
  <c r="H115" i="5"/>
  <c r="H114" i="5"/>
  <c r="H113" i="5"/>
  <c r="H112" i="5"/>
  <c r="H111" i="5"/>
  <c r="H110" i="5"/>
  <c r="E85" i="5"/>
  <c r="E94" i="5" s="1"/>
  <c r="E49" i="5"/>
  <c r="E57" i="5" s="1"/>
  <c r="H59" i="5"/>
  <c r="H58" i="5"/>
  <c r="H57" i="5"/>
  <c r="H56" i="5"/>
  <c r="H55" i="5"/>
  <c r="H54" i="5"/>
  <c r="H53" i="5"/>
  <c r="H52" i="5"/>
  <c r="H51" i="5"/>
  <c r="H50" i="5"/>
  <c r="E25" i="5"/>
  <c r="E33" i="5" s="1"/>
  <c r="H35" i="5"/>
  <c r="H34" i="5"/>
  <c r="H33" i="5"/>
  <c r="H32" i="5"/>
  <c r="H31" i="5"/>
  <c r="H30" i="5"/>
  <c r="H29" i="5"/>
  <c r="H28" i="5"/>
  <c r="H27" i="5"/>
  <c r="H26" i="5"/>
  <c r="F24" i="3"/>
  <c r="V62" i="5"/>
  <c r="W62" i="5" s="1"/>
  <c r="X62" i="5" s="1"/>
  <c r="Y62" i="5" s="1"/>
  <c r="Z62" i="5" s="1"/>
  <c r="AA62" i="5" s="1"/>
  <c r="AB62" i="5" s="1"/>
  <c r="AC62" i="5" s="1"/>
  <c r="AD62" i="5" s="1"/>
  <c r="AE62" i="5" s="1"/>
  <c r="AF62" i="5" s="1"/>
  <c r="V63" i="5"/>
  <c r="V64" i="5"/>
  <c r="V65" i="5"/>
  <c r="W65" i="5" s="1"/>
  <c r="X65" i="5" s="1"/>
  <c r="Y65" i="5" s="1"/>
  <c r="Z65" i="5" s="1"/>
  <c r="AA65" i="5" s="1"/>
  <c r="AB65" i="5" s="1"/>
  <c r="AC65" i="5" s="1"/>
  <c r="AD65" i="5" s="1"/>
  <c r="AE65" i="5" s="1"/>
  <c r="AF65" i="5" s="1"/>
  <c r="V66" i="5"/>
  <c r="V67" i="5"/>
  <c r="V68" i="5"/>
  <c r="V69" i="5"/>
  <c r="W69" i="5" s="1"/>
  <c r="X69" i="5" s="1"/>
  <c r="Y69" i="5" s="1"/>
  <c r="Z69" i="5" s="1"/>
  <c r="AA69" i="5" s="1"/>
  <c r="AB69" i="5" s="1"/>
  <c r="AC69" i="5" s="1"/>
  <c r="AD69" i="5" s="1"/>
  <c r="AE69" i="5" s="1"/>
  <c r="AF69" i="5" s="1"/>
  <c r="V70" i="5"/>
  <c r="W70" i="5" s="1"/>
  <c r="X70" i="5" s="1"/>
  <c r="Y70" i="5" s="1"/>
  <c r="Z70" i="5" s="1"/>
  <c r="AA70" i="5" s="1"/>
  <c r="AB70" i="5" s="1"/>
  <c r="AC70" i="5" s="1"/>
  <c r="AD70" i="5" s="1"/>
  <c r="AE70" i="5" s="1"/>
  <c r="AF70" i="5" s="1"/>
  <c r="H95" i="5"/>
  <c r="H94" i="5"/>
  <c r="H93" i="5"/>
  <c r="H92" i="5"/>
  <c r="H91" i="5"/>
  <c r="H90" i="5"/>
  <c r="H89" i="5"/>
  <c r="H88" i="5"/>
  <c r="H87" i="5"/>
  <c r="H86" i="5"/>
  <c r="W63" i="5"/>
  <c r="X63" i="5" s="1"/>
  <c r="Y63" i="5" s="1"/>
  <c r="Z63" i="5" s="1"/>
  <c r="AA63" i="5" s="1"/>
  <c r="AB63" i="5" s="1"/>
  <c r="AC63" i="5" s="1"/>
  <c r="AD63" i="5" s="1"/>
  <c r="AE63" i="5" s="1"/>
  <c r="AF63" i="5" s="1"/>
  <c r="W64" i="5"/>
  <c r="X64" i="5" s="1"/>
  <c r="Y64" i="5" s="1"/>
  <c r="Z64" i="5" s="1"/>
  <c r="AA64" i="5" s="1"/>
  <c r="AB64" i="5" s="1"/>
  <c r="AC64" i="5" s="1"/>
  <c r="AD64" i="5" s="1"/>
  <c r="AE64" i="5" s="1"/>
  <c r="AF64" i="5" s="1"/>
  <c r="W66" i="5"/>
  <c r="X66" i="5" s="1"/>
  <c r="Y66" i="5" s="1"/>
  <c r="Z66" i="5" s="1"/>
  <c r="AA66" i="5" s="1"/>
  <c r="AB66" i="5" s="1"/>
  <c r="AC66" i="5" s="1"/>
  <c r="AD66" i="5" s="1"/>
  <c r="AE66" i="5" s="1"/>
  <c r="AF66" i="5" s="1"/>
  <c r="W67" i="5"/>
  <c r="X67" i="5" s="1"/>
  <c r="Y67" i="5" s="1"/>
  <c r="Z67" i="5" s="1"/>
  <c r="AA67" i="5" s="1"/>
  <c r="AB67" i="5" s="1"/>
  <c r="AC67" i="5" s="1"/>
  <c r="AD67" i="5" s="1"/>
  <c r="AE67" i="5" s="1"/>
  <c r="AF67" i="5" s="1"/>
  <c r="W68" i="5"/>
  <c r="X68" i="5" s="1"/>
  <c r="Y68" i="5" s="1"/>
  <c r="Z68" i="5" s="1"/>
  <c r="AA68" i="5" s="1"/>
  <c r="AB68" i="5" s="1"/>
  <c r="AC68" i="5" s="1"/>
  <c r="AD68" i="5" s="1"/>
  <c r="AE68" i="5" s="1"/>
  <c r="AF68" i="5" s="1"/>
  <c r="E61" i="5"/>
  <c r="E68" i="5" s="1"/>
  <c r="H71" i="5"/>
  <c r="H70" i="5"/>
  <c r="H69" i="5"/>
  <c r="H68" i="5"/>
  <c r="H67" i="5"/>
  <c r="H66" i="5"/>
  <c r="H65" i="5"/>
  <c r="H64" i="5"/>
  <c r="H63" i="5"/>
  <c r="H62" i="5"/>
  <c r="F18" i="3"/>
  <c r="E37" i="5"/>
  <c r="E42" i="5" s="1"/>
  <c r="H47" i="5"/>
  <c r="H46" i="5"/>
  <c r="H45" i="5"/>
  <c r="H44" i="5"/>
  <c r="H43" i="5"/>
  <c r="H42" i="5"/>
  <c r="H41" i="5"/>
  <c r="H40" i="5"/>
  <c r="H39" i="5"/>
  <c r="H38" i="5"/>
  <c r="H23" i="5"/>
  <c r="H22" i="5"/>
  <c r="H21" i="5"/>
  <c r="H20" i="5"/>
  <c r="H19" i="5"/>
  <c r="H18" i="5"/>
  <c r="H17" i="5"/>
  <c r="H16" i="5"/>
  <c r="H15" i="5"/>
  <c r="H14" i="5"/>
  <c r="E13" i="5"/>
  <c r="E17" i="1"/>
  <c r="V1" i="5"/>
  <c r="W1" i="5" s="1"/>
  <c r="U105" i="5" l="1"/>
  <c r="U91" i="5"/>
  <c r="U115" i="5" s="1"/>
  <c r="U106" i="5"/>
  <c r="U92" i="5"/>
  <c r="U116" i="5" s="1"/>
  <c r="U104" i="5"/>
  <c r="U99" i="5"/>
  <c r="U123" i="5" s="1"/>
  <c r="U107" i="5"/>
  <c r="U131" i="5" s="1"/>
  <c r="U93" i="5"/>
  <c r="U117" i="5" s="1"/>
  <c r="U100" i="5"/>
  <c r="U124" i="5" s="1"/>
  <c r="U98" i="5"/>
  <c r="U122" i="5" s="1"/>
  <c r="U94" i="5"/>
  <c r="U101" i="5"/>
  <c r="U125" i="5" s="1"/>
  <c r="U87" i="5"/>
  <c r="U111" i="5" s="1"/>
  <c r="U95" i="5"/>
  <c r="U119" i="5" s="1"/>
  <c r="U86" i="5"/>
  <c r="U110" i="5" s="1"/>
  <c r="U102" i="5"/>
  <c r="U126" i="5" s="1"/>
  <c r="U88" i="5"/>
  <c r="U112" i="5" s="1"/>
  <c r="U103" i="5"/>
  <c r="U127" i="5" s="1"/>
  <c r="U89" i="5"/>
  <c r="U113" i="5" s="1"/>
  <c r="U90" i="5"/>
  <c r="U114" i="5" s="1"/>
  <c r="U15" i="7"/>
  <c r="U22" i="7"/>
  <c r="U20" i="7"/>
  <c r="K73" i="5"/>
  <c r="E140" i="5"/>
  <c r="U17" i="7"/>
  <c r="U13" i="7"/>
  <c r="E136" i="5"/>
  <c r="V9" i="6"/>
  <c r="V10" i="6" s="1"/>
  <c r="U17" i="6"/>
  <c r="U28" i="6" s="1"/>
  <c r="E35" i="6"/>
  <c r="E34" i="6"/>
  <c r="E32" i="6"/>
  <c r="E26" i="6"/>
  <c r="E27" i="6"/>
  <c r="E28" i="6"/>
  <c r="E20" i="6"/>
  <c r="E21" i="6"/>
  <c r="E22" i="6"/>
  <c r="L12" i="2"/>
  <c r="U8" i="6"/>
  <c r="E141" i="5"/>
  <c r="E134" i="5"/>
  <c r="E138" i="5"/>
  <c r="E142" i="5"/>
  <c r="E137" i="5"/>
  <c r="E135" i="5"/>
  <c r="E139" i="5"/>
  <c r="U129" i="5"/>
  <c r="E104" i="5"/>
  <c r="K104" i="5" s="1"/>
  <c r="E100" i="5"/>
  <c r="K100" i="5" s="1"/>
  <c r="E101" i="5"/>
  <c r="K101" i="5" s="1"/>
  <c r="E105" i="5"/>
  <c r="K105" i="5" s="1"/>
  <c r="K97" i="5"/>
  <c r="E98" i="5"/>
  <c r="K98" i="5" s="1"/>
  <c r="E102" i="5"/>
  <c r="K102" i="5" s="1"/>
  <c r="E106" i="5"/>
  <c r="K106" i="5" s="1"/>
  <c r="E99" i="5"/>
  <c r="K99" i="5" s="1"/>
  <c r="E103" i="5"/>
  <c r="K103" i="5" s="1"/>
  <c r="U128" i="5"/>
  <c r="U130" i="5"/>
  <c r="E82" i="5"/>
  <c r="K82" i="5" s="1"/>
  <c r="E77" i="5"/>
  <c r="K77" i="5" s="1"/>
  <c r="E81" i="5"/>
  <c r="K81" i="5" s="1"/>
  <c r="E76" i="5"/>
  <c r="K76" i="5" s="1"/>
  <c r="E80" i="5"/>
  <c r="K80" i="5" s="1"/>
  <c r="E75" i="5"/>
  <c r="K75" i="5" s="1"/>
  <c r="E79" i="5"/>
  <c r="K79" i="5" s="1"/>
  <c r="E83" i="5"/>
  <c r="K83" i="5" s="1"/>
  <c r="E74" i="5"/>
  <c r="K74" i="5" s="1"/>
  <c r="E78" i="5"/>
  <c r="K78" i="5" s="1"/>
  <c r="E113" i="5"/>
  <c r="E116" i="5"/>
  <c r="E124" i="5"/>
  <c r="E125" i="5"/>
  <c r="E129" i="5"/>
  <c r="E128" i="5"/>
  <c r="E122" i="5"/>
  <c r="E126" i="5"/>
  <c r="E130" i="5"/>
  <c r="E123" i="5"/>
  <c r="E127" i="5"/>
  <c r="E112" i="5"/>
  <c r="E117" i="5"/>
  <c r="E110" i="5"/>
  <c r="E114" i="5"/>
  <c r="E118" i="5"/>
  <c r="E111" i="5"/>
  <c r="E115" i="5"/>
  <c r="E50" i="5"/>
  <c r="E58" i="5"/>
  <c r="E53" i="5"/>
  <c r="E55" i="5"/>
  <c r="E56" i="5"/>
  <c r="E52" i="5"/>
  <c r="E51" i="5"/>
  <c r="E59" i="5"/>
  <c r="E54" i="5"/>
  <c r="U118" i="5"/>
  <c r="E31" i="5"/>
  <c r="E28" i="5"/>
  <c r="E26" i="5"/>
  <c r="E34" i="5"/>
  <c r="E29" i="5"/>
  <c r="E32" i="5"/>
  <c r="E27" i="5"/>
  <c r="E35" i="5"/>
  <c r="E30" i="5"/>
  <c r="E91" i="5"/>
  <c r="E88" i="5"/>
  <c r="E93" i="5"/>
  <c r="E90" i="5"/>
  <c r="E87" i="5"/>
  <c r="E95" i="5"/>
  <c r="E92" i="5"/>
  <c r="E89" i="5"/>
  <c r="E86" i="5"/>
  <c r="E20" i="5"/>
  <c r="E69" i="5"/>
  <c r="E66" i="5"/>
  <c r="E63" i="5"/>
  <c r="E71" i="5"/>
  <c r="E70" i="5"/>
  <c r="E62" i="5"/>
  <c r="U8" i="5"/>
  <c r="V9" i="5"/>
  <c r="V10" i="5" s="1"/>
  <c r="E14" i="5"/>
  <c r="E22" i="5"/>
  <c r="E15" i="5"/>
  <c r="E23" i="5"/>
  <c r="E16" i="5"/>
  <c r="E64" i="5"/>
  <c r="E17" i="5"/>
  <c r="E67" i="5"/>
  <c r="E21" i="5"/>
  <c r="E18" i="5"/>
  <c r="E19" i="5"/>
  <c r="E65" i="5"/>
  <c r="E40" i="5"/>
  <c r="E45" i="5"/>
  <c r="E38" i="5"/>
  <c r="E46" i="5"/>
  <c r="E41" i="5"/>
  <c r="E39" i="5"/>
  <c r="E47" i="5"/>
  <c r="E43" i="5"/>
  <c r="E44" i="5"/>
  <c r="X1" i="5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U9" i="1"/>
  <c r="U10" i="1" s="1"/>
  <c r="U66" i="1" s="1"/>
  <c r="K13" i="1"/>
  <c r="E15" i="1"/>
  <c r="F14" i="3"/>
  <c r="F15" i="3"/>
  <c r="F16" i="3"/>
  <c r="F17" i="3"/>
  <c r="F19" i="3"/>
  <c r="F21" i="3"/>
  <c r="F23" i="3"/>
  <c r="F25" i="3"/>
  <c r="F26" i="3"/>
  <c r="F27" i="3"/>
  <c r="F29" i="3"/>
  <c r="F31" i="3"/>
  <c r="F32" i="3"/>
  <c r="F33" i="3"/>
  <c r="F34" i="3"/>
  <c r="F35" i="3"/>
  <c r="F36" i="3"/>
  <c r="F37" i="3"/>
  <c r="F38" i="3"/>
  <c r="F39" i="3"/>
  <c r="F40" i="3"/>
  <c r="F41" i="3"/>
  <c r="F13" i="3"/>
  <c r="B86" i="3"/>
  <c r="B85" i="3"/>
  <c r="B84" i="3"/>
  <c r="B41" i="3"/>
  <c r="B40" i="3"/>
  <c r="K29" i="1" s="1"/>
  <c r="B39" i="3"/>
  <c r="K27" i="1" s="1"/>
  <c r="B38" i="3"/>
  <c r="K25" i="1" s="1"/>
  <c r="B37" i="3"/>
  <c r="B36" i="3"/>
  <c r="K24" i="7" s="1"/>
  <c r="B35" i="3"/>
  <c r="K22" i="1" s="1"/>
  <c r="B34" i="3"/>
  <c r="K20" i="1" s="1"/>
  <c r="B33" i="3"/>
  <c r="B32" i="3"/>
  <c r="B31" i="3"/>
  <c r="K33" i="6" s="1"/>
  <c r="B30" i="3"/>
  <c r="K29" i="6" s="1"/>
  <c r="B29" i="3"/>
  <c r="K19" i="6" s="1"/>
  <c r="B28" i="3"/>
  <c r="K17" i="6" s="1"/>
  <c r="B27" i="3"/>
  <c r="K15" i="6" s="1"/>
  <c r="B26" i="3"/>
  <c r="K13" i="6" s="1"/>
  <c r="B25" i="3"/>
  <c r="K133" i="5" s="1"/>
  <c r="B24" i="3"/>
  <c r="K131" i="5" s="1"/>
  <c r="B23" i="3"/>
  <c r="K119" i="5" s="1"/>
  <c r="B21" i="3"/>
  <c r="K85" i="5" s="1"/>
  <c r="B19" i="3"/>
  <c r="K68" i="5" s="1"/>
  <c r="B18" i="3"/>
  <c r="K49" i="5" s="1"/>
  <c r="B17" i="3"/>
  <c r="K42" i="5" s="1"/>
  <c r="B16" i="3"/>
  <c r="K33" i="5" s="1"/>
  <c r="B15" i="3"/>
  <c r="K13" i="5" s="1"/>
  <c r="B14" i="3"/>
  <c r="K17" i="1" s="1"/>
  <c r="B13" i="3"/>
  <c r="V1" i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E13" i="1"/>
  <c r="B41" i="2"/>
  <c r="B4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13" i="2"/>
  <c r="E14" i="2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V92" i="5" l="1"/>
  <c r="V102" i="5"/>
  <c r="V126" i="5" s="1"/>
  <c r="V99" i="5"/>
  <c r="V87" i="5"/>
  <c r="V111" i="5" s="1"/>
  <c r="V95" i="5"/>
  <c r="V105" i="5"/>
  <c r="V90" i="5"/>
  <c r="V114" i="5" s="1"/>
  <c r="V100" i="5"/>
  <c r="V124" i="5" s="1"/>
  <c r="V89" i="5"/>
  <c r="V107" i="5"/>
  <c r="V131" i="5" s="1"/>
  <c r="V93" i="5"/>
  <c r="V103" i="5"/>
  <c r="V127" i="5" s="1"/>
  <c r="V88" i="5"/>
  <c r="V98" i="5"/>
  <c r="V106" i="5"/>
  <c r="V130" i="5" s="1"/>
  <c r="V91" i="5"/>
  <c r="V115" i="5" s="1"/>
  <c r="V101" i="5"/>
  <c r="V86" i="5"/>
  <c r="V94" i="5"/>
  <c r="V104" i="5"/>
  <c r="V128" i="5" s="1"/>
  <c r="U109" i="5"/>
  <c r="U29" i="1"/>
  <c r="U142" i="5"/>
  <c r="U134" i="5"/>
  <c r="U121" i="5"/>
  <c r="K112" i="5"/>
  <c r="K28" i="6"/>
  <c r="K141" i="5"/>
  <c r="K27" i="6"/>
  <c r="K23" i="6"/>
  <c r="K139" i="5"/>
  <c r="K67" i="5"/>
  <c r="K135" i="5"/>
  <c r="K26" i="6"/>
  <c r="K143" i="5"/>
  <c r="K128" i="5"/>
  <c r="K137" i="5"/>
  <c r="K32" i="6"/>
  <c r="K13" i="7"/>
  <c r="K49" i="6"/>
  <c r="K142" i="5"/>
  <c r="K22" i="6"/>
  <c r="K34" i="6"/>
  <c r="K140" i="5"/>
  <c r="K44" i="5"/>
  <c r="K138" i="5"/>
  <c r="K21" i="6"/>
  <c r="K35" i="6"/>
  <c r="K136" i="5"/>
  <c r="K39" i="6"/>
  <c r="K41" i="6"/>
  <c r="K40" i="6"/>
  <c r="K38" i="6"/>
  <c r="K134" i="5"/>
  <c r="K20" i="6"/>
  <c r="K46" i="6"/>
  <c r="K44" i="6"/>
  <c r="K47" i="6"/>
  <c r="K45" i="6"/>
  <c r="K51" i="6"/>
  <c r="U26" i="6"/>
  <c r="W9" i="6"/>
  <c r="W10" i="6" s="1"/>
  <c r="W17" i="6" s="1"/>
  <c r="W23" i="6" s="1"/>
  <c r="V1" i="6"/>
  <c r="U140" i="5"/>
  <c r="U27" i="6"/>
  <c r="U23" i="6"/>
  <c r="U29" i="6" s="1"/>
  <c r="V17" i="6"/>
  <c r="V23" i="6" s="1"/>
  <c r="U139" i="5"/>
  <c r="U138" i="5"/>
  <c r="U137" i="5"/>
  <c r="U141" i="5"/>
  <c r="U136" i="5"/>
  <c r="U135" i="5"/>
  <c r="U143" i="5"/>
  <c r="V8" i="6"/>
  <c r="V129" i="5"/>
  <c r="V125" i="5"/>
  <c r="V123" i="5"/>
  <c r="V122" i="5"/>
  <c r="K50" i="5"/>
  <c r="K129" i="5"/>
  <c r="K59" i="5"/>
  <c r="K90" i="5"/>
  <c r="K35" i="5"/>
  <c r="K26" i="5"/>
  <c r="K111" i="5"/>
  <c r="K69" i="5"/>
  <c r="K52" i="5"/>
  <c r="K88" i="5"/>
  <c r="K28" i="5"/>
  <c r="K94" i="5"/>
  <c r="K46" i="5"/>
  <c r="K86" i="5"/>
  <c r="K14" i="5"/>
  <c r="K38" i="5"/>
  <c r="K61" i="5"/>
  <c r="K20" i="5"/>
  <c r="K93" i="5"/>
  <c r="K27" i="5"/>
  <c r="K51" i="5"/>
  <c r="K115" i="5"/>
  <c r="K121" i="5"/>
  <c r="K116" i="5"/>
  <c r="K17" i="5"/>
  <c r="K43" i="5"/>
  <c r="K40" i="5"/>
  <c r="K64" i="5"/>
  <c r="K62" i="5"/>
  <c r="K89" i="5"/>
  <c r="K32" i="5"/>
  <c r="K56" i="5"/>
  <c r="K118" i="5"/>
  <c r="K127" i="5"/>
  <c r="K125" i="5"/>
  <c r="K113" i="5"/>
  <c r="K45" i="5"/>
  <c r="K37" i="5"/>
  <c r="K65" i="5"/>
  <c r="K16" i="5"/>
  <c r="K70" i="5"/>
  <c r="K91" i="5"/>
  <c r="K31" i="5"/>
  <c r="K55" i="5"/>
  <c r="K114" i="5"/>
  <c r="K123" i="5"/>
  <c r="K124" i="5"/>
  <c r="K57" i="5"/>
  <c r="K15" i="1"/>
  <c r="K47" i="5"/>
  <c r="K19" i="5"/>
  <c r="K23" i="5"/>
  <c r="K71" i="5"/>
  <c r="K92" i="5"/>
  <c r="K30" i="5"/>
  <c r="K29" i="5"/>
  <c r="K25" i="5"/>
  <c r="K110" i="5"/>
  <c r="K130" i="5"/>
  <c r="K39" i="5"/>
  <c r="K18" i="5"/>
  <c r="K15" i="5"/>
  <c r="K63" i="5"/>
  <c r="K95" i="5"/>
  <c r="K53" i="5"/>
  <c r="K109" i="5"/>
  <c r="K126" i="5"/>
  <c r="K41" i="5"/>
  <c r="K21" i="5"/>
  <c r="K22" i="5"/>
  <c r="K66" i="5"/>
  <c r="K87" i="5"/>
  <c r="K34" i="5"/>
  <c r="K54" i="5"/>
  <c r="K58" i="5"/>
  <c r="K117" i="5"/>
  <c r="K122" i="5"/>
  <c r="V110" i="5"/>
  <c r="V118" i="5"/>
  <c r="V113" i="5"/>
  <c r="V116" i="5"/>
  <c r="V119" i="5"/>
  <c r="V117" i="5"/>
  <c r="V8" i="5"/>
  <c r="W9" i="5"/>
  <c r="W10" i="5" s="1"/>
  <c r="F12" i="3"/>
  <c r="Y1" i="5"/>
  <c r="I12" i="2"/>
  <c r="U8" i="1"/>
  <c r="V9" i="1"/>
  <c r="V10" i="1" s="1"/>
  <c r="V66" i="1" s="1"/>
  <c r="W89" i="5" l="1"/>
  <c r="W113" i="5" s="1"/>
  <c r="W99" i="5"/>
  <c r="W123" i="5" s="1"/>
  <c r="W107" i="5"/>
  <c r="W131" i="5" s="1"/>
  <c r="W104" i="5"/>
  <c r="W92" i="5"/>
  <c r="W102" i="5"/>
  <c r="W87" i="5"/>
  <c r="W111" i="5" s="1"/>
  <c r="W95" i="5"/>
  <c r="W119" i="5" s="1"/>
  <c r="W105" i="5"/>
  <c r="W129" i="5" s="1"/>
  <c r="W90" i="5"/>
  <c r="W114" i="5" s="1"/>
  <c r="W100" i="5"/>
  <c r="W124" i="5" s="1"/>
  <c r="W93" i="5"/>
  <c r="W117" i="5" s="1"/>
  <c r="W103" i="5"/>
  <c r="W88" i="5"/>
  <c r="W112" i="5" s="1"/>
  <c r="W98" i="5"/>
  <c r="W122" i="5" s="1"/>
  <c r="W106" i="5"/>
  <c r="W130" i="5" s="1"/>
  <c r="W94" i="5"/>
  <c r="W118" i="5" s="1"/>
  <c r="W91" i="5"/>
  <c r="W115" i="5" s="1"/>
  <c r="W101" i="5"/>
  <c r="W125" i="5" s="1"/>
  <c r="W86" i="5"/>
  <c r="W110" i="5" s="1"/>
  <c r="V29" i="1"/>
  <c r="V121" i="5"/>
  <c r="U133" i="5"/>
  <c r="W1" i="6"/>
  <c r="X9" i="6"/>
  <c r="X10" i="6" s="1"/>
  <c r="Y9" i="6" s="1"/>
  <c r="Y10" i="6" s="1"/>
  <c r="V27" i="6"/>
  <c r="W26" i="6"/>
  <c r="W27" i="6"/>
  <c r="W28" i="6"/>
  <c r="V28" i="6"/>
  <c r="V29" i="6"/>
  <c r="V26" i="6"/>
  <c r="W29" i="6"/>
  <c r="V139" i="5"/>
  <c r="V140" i="5"/>
  <c r="V141" i="5"/>
  <c r="V134" i="5"/>
  <c r="V142" i="5"/>
  <c r="V135" i="5"/>
  <c r="V143" i="5"/>
  <c r="V137" i="5"/>
  <c r="V138" i="5"/>
  <c r="W8" i="6"/>
  <c r="W128" i="5"/>
  <c r="W127" i="5"/>
  <c r="W126" i="5"/>
  <c r="V112" i="5"/>
  <c r="V136" i="5" s="1"/>
  <c r="W116" i="5"/>
  <c r="X9" i="5"/>
  <c r="X10" i="5" s="1"/>
  <c r="W8" i="5"/>
  <c r="Z1" i="5"/>
  <c r="V8" i="1"/>
  <c r="W9" i="1"/>
  <c r="W10" i="1" s="1"/>
  <c r="W66" i="1" l="1"/>
  <c r="X86" i="5"/>
  <c r="X110" i="5" s="1"/>
  <c r="X94" i="5"/>
  <c r="X118" i="5" s="1"/>
  <c r="X104" i="5"/>
  <c r="X128" i="5" s="1"/>
  <c r="X89" i="5"/>
  <c r="X113" i="5" s="1"/>
  <c r="X99" i="5"/>
  <c r="X123" i="5" s="1"/>
  <c r="X107" i="5"/>
  <c r="X131" i="5" s="1"/>
  <c r="X91" i="5"/>
  <c r="X115" i="5" s="1"/>
  <c r="X92" i="5"/>
  <c r="X116" i="5" s="1"/>
  <c r="X102" i="5"/>
  <c r="X126" i="5" s="1"/>
  <c r="X87" i="5"/>
  <c r="X95" i="5"/>
  <c r="X119" i="5" s="1"/>
  <c r="X105" i="5"/>
  <c r="X129" i="5" s="1"/>
  <c r="X90" i="5"/>
  <c r="X114" i="5" s="1"/>
  <c r="X100" i="5"/>
  <c r="X124" i="5" s="1"/>
  <c r="X101" i="5"/>
  <c r="X125" i="5" s="1"/>
  <c r="X93" i="5"/>
  <c r="X117" i="5" s="1"/>
  <c r="X103" i="5"/>
  <c r="X127" i="5" s="1"/>
  <c r="X88" i="5"/>
  <c r="X112" i="5" s="1"/>
  <c r="X98" i="5"/>
  <c r="X122" i="5" s="1"/>
  <c r="X106" i="5"/>
  <c r="X130" i="5" s="1"/>
  <c r="W29" i="1"/>
  <c r="X17" i="6"/>
  <c r="X23" i="6" s="1"/>
  <c r="X29" i="6" s="1"/>
  <c r="V133" i="5"/>
  <c r="X1" i="6"/>
  <c r="W134" i="5"/>
  <c r="W121" i="5"/>
  <c r="W109" i="5"/>
  <c r="V109" i="5"/>
  <c r="Z9" i="6"/>
  <c r="Z10" i="6" s="1"/>
  <c r="Y17" i="6"/>
  <c r="Y23" i="6" s="1"/>
  <c r="W142" i="5"/>
  <c r="W143" i="5"/>
  <c r="W139" i="5"/>
  <c r="W136" i="5"/>
  <c r="W138" i="5"/>
  <c r="W141" i="5"/>
  <c r="W137" i="5"/>
  <c r="W135" i="5"/>
  <c r="W140" i="5"/>
  <c r="X8" i="6"/>
  <c r="X111" i="5"/>
  <c r="Y9" i="5"/>
  <c r="Y10" i="5" s="1"/>
  <c r="X8" i="5"/>
  <c r="AA1" i="5"/>
  <c r="X9" i="1"/>
  <c r="X10" i="1" s="1"/>
  <c r="W8" i="1"/>
  <c r="X66" i="1" l="1"/>
  <c r="X28" i="6"/>
  <c r="Y91" i="5"/>
  <c r="Y101" i="5"/>
  <c r="Y86" i="5"/>
  <c r="Y94" i="5"/>
  <c r="Y104" i="5"/>
  <c r="Y128" i="5" s="1"/>
  <c r="Y89" i="5"/>
  <c r="Y113" i="5" s="1"/>
  <c r="Y99" i="5"/>
  <c r="Y123" i="5" s="1"/>
  <c r="Y107" i="5"/>
  <c r="Y131" i="5" s="1"/>
  <c r="Y98" i="5"/>
  <c r="Y122" i="5" s="1"/>
  <c r="Y92" i="5"/>
  <c r="Y102" i="5"/>
  <c r="Y126" i="5" s="1"/>
  <c r="Y88" i="5"/>
  <c r="Y112" i="5" s="1"/>
  <c r="Y87" i="5"/>
  <c r="Y111" i="5" s="1"/>
  <c r="Y95" i="5"/>
  <c r="Y119" i="5" s="1"/>
  <c r="Y105" i="5"/>
  <c r="Y129" i="5" s="1"/>
  <c r="Y106" i="5"/>
  <c r="Y90" i="5"/>
  <c r="Y100" i="5"/>
  <c r="Y93" i="5"/>
  <c r="Y117" i="5" s="1"/>
  <c r="Y103" i="5"/>
  <c r="Y127" i="5" s="1"/>
  <c r="X27" i="6"/>
  <c r="X26" i="6"/>
  <c r="X29" i="1"/>
  <c r="X141" i="5"/>
  <c r="W133" i="5"/>
  <c r="X121" i="5"/>
  <c r="Y1" i="6"/>
  <c r="Z1" i="6" s="1"/>
  <c r="X109" i="5"/>
  <c r="X136" i="5"/>
  <c r="Y26" i="6"/>
  <c r="X138" i="5"/>
  <c r="Y27" i="6"/>
  <c r="X134" i="5"/>
  <c r="Y28" i="6"/>
  <c r="X135" i="5"/>
  <c r="Y29" i="6"/>
  <c r="AA9" i="6"/>
  <c r="AA10" i="6" s="1"/>
  <c r="Z17" i="6"/>
  <c r="Z23" i="6" s="1"/>
  <c r="X137" i="5"/>
  <c r="X139" i="5"/>
  <c r="X140" i="5"/>
  <c r="X142" i="5"/>
  <c r="X143" i="5"/>
  <c r="Y8" i="6"/>
  <c r="Y130" i="5"/>
  <c r="Y124" i="5"/>
  <c r="Y125" i="5"/>
  <c r="Y116" i="5"/>
  <c r="Z9" i="5"/>
  <c r="Z10" i="5" s="1"/>
  <c r="Y8" i="5"/>
  <c r="AB1" i="5"/>
  <c r="Y9" i="1"/>
  <c r="Y10" i="1" s="1"/>
  <c r="X8" i="1"/>
  <c r="Y66" i="1" l="1"/>
  <c r="Z88" i="5"/>
  <c r="Z112" i="5" s="1"/>
  <c r="Z98" i="5"/>
  <c r="Z106" i="5"/>
  <c r="Z91" i="5"/>
  <c r="Z101" i="5"/>
  <c r="Z125" i="5" s="1"/>
  <c r="Z103" i="5"/>
  <c r="Z127" i="5" s="1"/>
  <c r="Z86" i="5"/>
  <c r="Z94" i="5"/>
  <c r="Z118" i="5" s="1"/>
  <c r="Z104" i="5"/>
  <c r="Z128" i="5" s="1"/>
  <c r="Z89" i="5"/>
  <c r="Z99" i="5"/>
  <c r="Z107" i="5"/>
  <c r="Z131" i="5" s="1"/>
  <c r="Z92" i="5"/>
  <c r="Z116" i="5" s="1"/>
  <c r="Z102" i="5"/>
  <c r="Z126" i="5" s="1"/>
  <c r="Z87" i="5"/>
  <c r="Z111" i="5" s="1"/>
  <c r="Z95" i="5"/>
  <c r="Z119" i="5" s="1"/>
  <c r="Z105" i="5"/>
  <c r="Z129" i="5" s="1"/>
  <c r="Z90" i="5"/>
  <c r="Z114" i="5" s="1"/>
  <c r="Z100" i="5"/>
  <c r="Z93" i="5"/>
  <c r="Z117" i="5" s="1"/>
  <c r="Y29" i="1"/>
  <c r="X133" i="5"/>
  <c r="Y121" i="5"/>
  <c r="Z26" i="6"/>
  <c r="Z28" i="6"/>
  <c r="Z27" i="6"/>
  <c r="Z29" i="6"/>
  <c r="AB9" i="6"/>
  <c r="AB10" i="6" s="1"/>
  <c r="AA17" i="6"/>
  <c r="AA23" i="6" s="1"/>
  <c r="AA1" i="6"/>
  <c r="Y141" i="5"/>
  <c r="Y136" i="5"/>
  <c r="Y137" i="5"/>
  <c r="Y140" i="5"/>
  <c r="Y143" i="5"/>
  <c r="Y135" i="5"/>
  <c r="Z8" i="6"/>
  <c r="Z124" i="5"/>
  <c r="Z122" i="5"/>
  <c r="Z123" i="5"/>
  <c r="Z130" i="5"/>
  <c r="Y118" i="5"/>
  <c r="Y142" i="5" s="1"/>
  <c r="Y110" i="5"/>
  <c r="Y115" i="5"/>
  <c r="Y139" i="5" s="1"/>
  <c r="Y114" i="5"/>
  <c r="Y138" i="5" s="1"/>
  <c r="Z115" i="5"/>
  <c r="Z110" i="5"/>
  <c r="Z113" i="5"/>
  <c r="AA9" i="5"/>
  <c r="AA10" i="5" s="1"/>
  <c r="Z8" i="5"/>
  <c r="AC1" i="5"/>
  <c r="Y8" i="1"/>
  <c r="Z9" i="1"/>
  <c r="Z10" i="1" s="1"/>
  <c r="Z66" i="1" l="1"/>
  <c r="AA93" i="5"/>
  <c r="AA117" i="5" s="1"/>
  <c r="AA103" i="5"/>
  <c r="AA127" i="5" s="1"/>
  <c r="AA90" i="5"/>
  <c r="AA114" i="5" s="1"/>
  <c r="AA88" i="5"/>
  <c r="AA98" i="5"/>
  <c r="AA122" i="5" s="1"/>
  <c r="AA106" i="5"/>
  <c r="AA130" i="5" s="1"/>
  <c r="AA91" i="5"/>
  <c r="AA115" i="5" s="1"/>
  <c r="AA101" i="5"/>
  <c r="AA125" i="5" s="1"/>
  <c r="AA86" i="5"/>
  <c r="AA110" i="5" s="1"/>
  <c r="AA94" i="5"/>
  <c r="AA118" i="5" s="1"/>
  <c r="AA104" i="5"/>
  <c r="AA128" i="5" s="1"/>
  <c r="AA89" i="5"/>
  <c r="AA113" i="5" s="1"/>
  <c r="AA99" i="5"/>
  <c r="AA123" i="5" s="1"/>
  <c r="AA107" i="5"/>
  <c r="AA131" i="5" s="1"/>
  <c r="AA92" i="5"/>
  <c r="AA116" i="5" s="1"/>
  <c r="AA102" i="5"/>
  <c r="AA126" i="5" s="1"/>
  <c r="AA100" i="5"/>
  <c r="AA124" i="5" s="1"/>
  <c r="AA87" i="5"/>
  <c r="AA95" i="5"/>
  <c r="AA105" i="5"/>
  <c r="Z29" i="1"/>
  <c r="Z109" i="5"/>
  <c r="Y134" i="5"/>
  <c r="Y133" i="5" s="1"/>
  <c r="Y109" i="5"/>
  <c r="Z121" i="5"/>
  <c r="Z137" i="5"/>
  <c r="AA27" i="6"/>
  <c r="AA26" i="6"/>
  <c r="AA28" i="6"/>
  <c r="AA29" i="6"/>
  <c r="AC9" i="6"/>
  <c r="AC10" i="6" s="1"/>
  <c r="AB17" i="6"/>
  <c r="AB23" i="6" s="1"/>
  <c r="AB1" i="6"/>
  <c r="Z143" i="5"/>
  <c r="Z135" i="5"/>
  <c r="Z142" i="5"/>
  <c r="Z139" i="5"/>
  <c r="Z138" i="5"/>
  <c r="Z134" i="5"/>
  <c r="Z140" i="5"/>
  <c r="Z136" i="5"/>
  <c r="Z141" i="5"/>
  <c r="AA8" i="6"/>
  <c r="AA129" i="5"/>
  <c r="AA112" i="5"/>
  <c r="AB9" i="5"/>
  <c r="AB10" i="5" s="1"/>
  <c r="AA8" i="5"/>
  <c r="AD1" i="5"/>
  <c r="AA9" i="1"/>
  <c r="AA10" i="1" s="1"/>
  <c r="Z8" i="1"/>
  <c r="AA66" i="1" l="1"/>
  <c r="AB90" i="5"/>
  <c r="AB114" i="5" s="1"/>
  <c r="AB100" i="5"/>
  <c r="AB124" i="5" s="1"/>
  <c r="AB93" i="5"/>
  <c r="AB103" i="5"/>
  <c r="AB127" i="5" s="1"/>
  <c r="AB95" i="5"/>
  <c r="AB88" i="5"/>
  <c r="AB98" i="5"/>
  <c r="AB122" i="5" s="1"/>
  <c r="AB106" i="5"/>
  <c r="AB130" i="5" s="1"/>
  <c r="AB91" i="5"/>
  <c r="AB115" i="5" s="1"/>
  <c r="AB101" i="5"/>
  <c r="AB86" i="5"/>
  <c r="AB94" i="5"/>
  <c r="AB118" i="5" s="1"/>
  <c r="AB104" i="5"/>
  <c r="AB128" i="5" s="1"/>
  <c r="AB87" i="5"/>
  <c r="AB111" i="5" s="1"/>
  <c r="AB89" i="5"/>
  <c r="AB113" i="5" s="1"/>
  <c r="AB99" i="5"/>
  <c r="AB123" i="5" s="1"/>
  <c r="AB107" i="5"/>
  <c r="AB131" i="5" s="1"/>
  <c r="AB105" i="5"/>
  <c r="AB92" i="5"/>
  <c r="AB102" i="5"/>
  <c r="AB126" i="5" s="1"/>
  <c r="AA29" i="1"/>
  <c r="Z133" i="5"/>
  <c r="AA121" i="5"/>
  <c r="AB28" i="6"/>
  <c r="AB29" i="6"/>
  <c r="AD9" i="6"/>
  <c r="AD10" i="6" s="1"/>
  <c r="AC17" i="6"/>
  <c r="AC23" i="6" s="1"/>
  <c r="AC1" i="6"/>
  <c r="AB26" i="6"/>
  <c r="AB27" i="6"/>
  <c r="AA142" i="5"/>
  <c r="AA139" i="5"/>
  <c r="AA141" i="5"/>
  <c r="AA140" i="5"/>
  <c r="AA136" i="5"/>
  <c r="AA137" i="5"/>
  <c r="AA138" i="5"/>
  <c r="AA134" i="5"/>
  <c r="AB8" i="6"/>
  <c r="AB129" i="5"/>
  <c r="AB125" i="5"/>
  <c r="AA119" i="5"/>
  <c r="AA143" i="5" s="1"/>
  <c r="AA111" i="5"/>
  <c r="AA135" i="5" s="1"/>
  <c r="AB110" i="5"/>
  <c r="AB119" i="5"/>
  <c r="AB112" i="5"/>
  <c r="AC9" i="5"/>
  <c r="AC10" i="5" s="1"/>
  <c r="AB8" i="5"/>
  <c r="AE1" i="5"/>
  <c r="AB9" i="1"/>
  <c r="AB10" i="1" s="1"/>
  <c r="AA8" i="1"/>
  <c r="AB66" i="1" l="1"/>
  <c r="AC87" i="5"/>
  <c r="AC95" i="5"/>
  <c r="AC105" i="5"/>
  <c r="AC129" i="5" s="1"/>
  <c r="AC92" i="5"/>
  <c r="AC116" i="5" s="1"/>
  <c r="AC90" i="5"/>
  <c r="AC100" i="5"/>
  <c r="AC124" i="5" s="1"/>
  <c r="AC93" i="5"/>
  <c r="AC117" i="5" s="1"/>
  <c r="AC103" i="5"/>
  <c r="AC127" i="5" s="1"/>
  <c r="AC88" i="5"/>
  <c r="AC112" i="5" s="1"/>
  <c r="AC98" i="5"/>
  <c r="AC122" i="5" s="1"/>
  <c r="AC106" i="5"/>
  <c r="AC130" i="5" s="1"/>
  <c r="AC102" i="5"/>
  <c r="AC126" i="5" s="1"/>
  <c r="AC91" i="5"/>
  <c r="AC115" i="5" s="1"/>
  <c r="AC101" i="5"/>
  <c r="AC125" i="5" s="1"/>
  <c r="AC86" i="5"/>
  <c r="AC110" i="5" s="1"/>
  <c r="AC94" i="5"/>
  <c r="AC118" i="5" s="1"/>
  <c r="AC104" i="5"/>
  <c r="AC128" i="5" s="1"/>
  <c r="AC89" i="5"/>
  <c r="AC113" i="5" s="1"/>
  <c r="AC99" i="5"/>
  <c r="AC107" i="5"/>
  <c r="AC131" i="5" s="1"/>
  <c r="AB29" i="1"/>
  <c r="AB121" i="5"/>
  <c r="AA133" i="5"/>
  <c r="AA109" i="5"/>
  <c r="AC29" i="6"/>
  <c r="AB134" i="5"/>
  <c r="AC27" i="6"/>
  <c r="AC28" i="6"/>
  <c r="AC26" i="6"/>
  <c r="AE9" i="6"/>
  <c r="AE10" i="6" s="1"/>
  <c r="AD17" i="6"/>
  <c r="AD23" i="6" s="1"/>
  <c r="AD1" i="6"/>
  <c r="AB142" i="5"/>
  <c r="AB135" i="5"/>
  <c r="AB137" i="5"/>
  <c r="AB139" i="5"/>
  <c r="AB143" i="5"/>
  <c r="AB138" i="5"/>
  <c r="AB136" i="5"/>
  <c r="AC8" i="6"/>
  <c r="AB117" i="5"/>
  <c r="AB141" i="5" s="1"/>
  <c r="AC123" i="5"/>
  <c r="AB116" i="5"/>
  <c r="AB140" i="5" s="1"/>
  <c r="AD9" i="5"/>
  <c r="AD10" i="5" s="1"/>
  <c r="AC8" i="5"/>
  <c r="AF1" i="5"/>
  <c r="AB8" i="1"/>
  <c r="AC9" i="1"/>
  <c r="AC10" i="1" s="1"/>
  <c r="AC66" i="1" l="1"/>
  <c r="AD92" i="5"/>
  <c r="AD116" i="5" s="1"/>
  <c r="AD102" i="5"/>
  <c r="AD126" i="5" s="1"/>
  <c r="AD107" i="5"/>
  <c r="AD131" i="5" s="1"/>
  <c r="AD87" i="5"/>
  <c r="AD95" i="5"/>
  <c r="AD105" i="5"/>
  <c r="AD129" i="5" s="1"/>
  <c r="AD89" i="5"/>
  <c r="AD113" i="5" s="1"/>
  <c r="AD90" i="5"/>
  <c r="AD114" i="5" s="1"/>
  <c r="AD100" i="5"/>
  <c r="AD124" i="5" s="1"/>
  <c r="AD93" i="5"/>
  <c r="AD117" i="5" s="1"/>
  <c r="AD103" i="5"/>
  <c r="AD127" i="5" s="1"/>
  <c r="AD88" i="5"/>
  <c r="AD112" i="5" s="1"/>
  <c r="AD98" i="5"/>
  <c r="AD122" i="5" s="1"/>
  <c r="AD106" i="5"/>
  <c r="AD130" i="5" s="1"/>
  <c r="AD91" i="5"/>
  <c r="AD101" i="5"/>
  <c r="AD125" i="5" s="1"/>
  <c r="AD86" i="5"/>
  <c r="AD94" i="5"/>
  <c r="AD104" i="5"/>
  <c r="AD128" i="5" s="1"/>
  <c r="AD99" i="5"/>
  <c r="AD123" i="5" s="1"/>
  <c r="AC29" i="1"/>
  <c r="AC121" i="5"/>
  <c r="AB109" i="5"/>
  <c r="AB133" i="5"/>
  <c r="AD29" i="6"/>
  <c r="AD26" i="6"/>
  <c r="AD28" i="6"/>
  <c r="AD27" i="6"/>
  <c r="AE1" i="6"/>
  <c r="AF9" i="6"/>
  <c r="AF10" i="6" s="1"/>
  <c r="AE28" i="6"/>
  <c r="AE17" i="6"/>
  <c r="AE23" i="6" s="1"/>
  <c r="AC140" i="5"/>
  <c r="AC142" i="5"/>
  <c r="AC136" i="5"/>
  <c r="AC141" i="5"/>
  <c r="AC134" i="5"/>
  <c r="AC137" i="5"/>
  <c r="AC139" i="5"/>
  <c r="AD8" i="6"/>
  <c r="AC114" i="5"/>
  <c r="AC138" i="5" s="1"/>
  <c r="AC119" i="5"/>
  <c r="AC143" i="5" s="1"/>
  <c r="AC111" i="5"/>
  <c r="AC135" i="5" s="1"/>
  <c r="AD119" i="5"/>
  <c r="AE9" i="5"/>
  <c r="AE10" i="5" s="1"/>
  <c r="AD8" i="5"/>
  <c r="AC8" i="1"/>
  <c r="AD9" i="1"/>
  <c r="AD10" i="1" s="1"/>
  <c r="AD66" i="1" l="1"/>
  <c r="AE89" i="5"/>
  <c r="AE113" i="5" s="1"/>
  <c r="AE99" i="5"/>
  <c r="AE123" i="5" s="1"/>
  <c r="AE107" i="5"/>
  <c r="AE131" i="5" s="1"/>
  <c r="AE92" i="5"/>
  <c r="AE102" i="5"/>
  <c r="AE126" i="5" s="1"/>
  <c r="AE87" i="5"/>
  <c r="AE111" i="5" s="1"/>
  <c r="AE95" i="5"/>
  <c r="AE119" i="5" s="1"/>
  <c r="AE105" i="5"/>
  <c r="AE129" i="5" s="1"/>
  <c r="AE90" i="5"/>
  <c r="AE114" i="5" s="1"/>
  <c r="AE100" i="5"/>
  <c r="AE124" i="5" s="1"/>
  <c r="AE93" i="5"/>
  <c r="AE103" i="5"/>
  <c r="AE127" i="5" s="1"/>
  <c r="AE94" i="5"/>
  <c r="AE88" i="5"/>
  <c r="AE112" i="5" s="1"/>
  <c r="AE98" i="5"/>
  <c r="AE122" i="5" s="1"/>
  <c r="AE106" i="5"/>
  <c r="AE130" i="5" s="1"/>
  <c r="AE86" i="5"/>
  <c r="AE110" i="5" s="1"/>
  <c r="AE91" i="5"/>
  <c r="AE115" i="5" s="1"/>
  <c r="AE101" i="5"/>
  <c r="AE125" i="5" s="1"/>
  <c r="AE104" i="5"/>
  <c r="AE128" i="5" s="1"/>
  <c r="AD29" i="1"/>
  <c r="AC133" i="5"/>
  <c r="AC109" i="5"/>
  <c r="AD121" i="5"/>
  <c r="AD8" i="1"/>
  <c r="AE9" i="1"/>
  <c r="AE10" i="1" s="1"/>
  <c r="AD141" i="5"/>
  <c r="AE26" i="6"/>
  <c r="AE29" i="6"/>
  <c r="AE27" i="6"/>
  <c r="AF1" i="6"/>
  <c r="AG9" i="6"/>
  <c r="AG10" i="6" s="1"/>
  <c r="AF26" i="6"/>
  <c r="AF17" i="6"/>
  <c r="AF23" i="6" s="1"/>
  <c r="AD136" i="5"/>
  <c r="AD143" i="5"/>
  <c r="AD137" i="5"/>
  <c r="AD138" i="5"/>
  <c r="AD140" i="5"/>
  <c r="AE8" i="6"/>
  <c r="AD111" i="5"/>
  <c r="AD135" i="5" s="1"/>
  <c r="AD118" i="5"/>
  <c r="AD142" i="5" s="1"/>
  <c r="AD110" i="5"/>
  <c r="AD115" i="5"/>
  <c r="AD139" i="5" s="1"/>
  <c r="AE118" i="5"/>
  <c r="AF9" i="5"/>
  <c r="AF10" i="5" s="1"/>
  <c r="AE8" i="5"/>
  <c r="AE66" i="1" l="1"/>
  <c r="AF86" i="5"/>
  <c r="AF94" i="5"/>
  <c r="R94" i="5" s="1"/>
  <c r="AF104" i="5"/>
  <c r="AF89" i="5"/>
  <c r="R89" i="5" s="1"/>
  <c r="AF99" i="5"/>
  <c r="R99" i="5" s="1"/>
  <c r="AF107" i="5"/>
  <c r="R107" i="5" s="1"/>
  <c r="AF92" i="5"/>
  <c r="R92" i="5" s="1"/>
  <c r="AF102" i="5"/>
  <c r="R102" i="5" s="1"/>
  <c r="AF91" i="5"/>
  <c r="R91" i="5" s="1"/>
  <c r="AF101" i="5"/>
  <c r="R101" i="5" s="1"/>
  <c r="AF87" i="5"/>
  <c r="AF95" i="5"/>
  <c r="R95" i="5" s="1"/>
  <c r="AF105" i="5"/>
  <c r="R105" i="5" s="1"/>
  <c r="AF90" i="5"/>
  <c r="R90" i="5" s="1"/>
  <c r="AF100" i="5"/>
  <c r="R100" i="5" s="1"/>
  <c r="AF93" i="5"/>
  <c r="R93" i="5" s="1"/>
  <c r="AF103" i="5"/>
  <c r="AF88" i="5"/>
  <c r="R88" i="5" s="1"/>
  <c r="AF98" i="5"/>
  <c r="R98" i="5" s="1"/>
  <c r="AF106" i="5"/>
  <c r="R106" i="5" s="1"/>
  <c r="AF28" i="6"/>
  <c r="AF29" i="6"/>
  <c r="AF27" i="6"/>
  <c r="AE29" i="1"/>
  <c r="AD134" i="5"/>
  <c r="AD133" i="5" s="1"/>
  <c r="AD109" i="5"/>
  <c r="AE121" i="5"/>
  <c r="AF9" i="1"/>
  <c r="AF10" i="1" s="1"/>
  <c r="AE8" i="1"/>
  <c r="AE134" i="5"/>
  <c r="AE138" i="5"/>
  <c r="AG1" i="6"/>
  <c r="AG29" i="6"/>
  <c r="AG28" i="6"/>
  <c r="AG26" i="6"/>
  <c r="AG17" i="6"/>
  <c r="AG23" i="6" s="1"/>
  <c r="AG8" i="6"/>
  <c r="AH9" i="6"/>
  <c r="AH10" i="6" s="1"/>
  <c r="AE142" i="5"/>
  <c r="AE135" i="5"/>
  <c r="AE143" i="5"/>
  <c r="AE137" i="5"/>
  <c r="AE136" i="5"/>
  <c r="AE139" i="5"/>
  <c r="AF8" i="6"/>
  <c r="AE117" i="5"/>
  <c r="AE141" i="5" s="1"/>
  <c r="R104" i="5"/>
  <c r="R103" i="5"/>
  <c r="AE116" i="5"/>
  <c r="AE140" i="5" s="1"/>
  <c r="AF8" i="5"/>
  <c r="R86" i="5"/>
  <c r="R87" i="5"/>
  <c r="AF66" i="1" l="1"/>
  <c r="AG27" i="6"/>
  <c r="AF29" i="1"/>
  <c r="AE109" i="5"/>
  <c r="AE133" i="5"/>
  <c r="AG9" i="1"/>
  <c r="AG10" i="1" s="1"/>
  <c r="AF8" i="1"/>
  <c r="AH28" i="6"/>
  <c r="AH26" i="6"/>
  <c r="AH17" i="6"/>
  <c r="AH23" i="6" s="1"/>
  <c r="AH1" i="6"/>
  <c r="AI9" i="6"/>
  <c r="AI10" i="6" s="1"/>
  <c r="AH8" i="6"/>
  <c r="AF128" i="5"/>
  <c r="AF127" i="5"/>
  <c r="AF126" i="5"/>
  <c r="AF124" i="5"/>
  <c r="AF129" i="5"/>
  <c r="AF130" i="5"/>
  <c r="AF131" i="5"/>
  <c r="AF122" i="5"/>
  <c r="AF123" i="5"/>
  <c r="AF125" i="5"/>
  <c r="AF119" i="5"/>
  <c r="AF117" i="5"/>
  <c r="AF111" i="5"/>
  <c r="AF118" i="5"/>
  <c r="AF113" i="5"/>
  <c r="AF110" i="5"/>
  <c r="AF116" i="5"/>
  <c r="AF115" i="5"/>
  <c r="AF114" i="5"/>
  <c r="AF112" i="5"/>
  <c r="AG66" i="1" l="1"/>
  <c r="AH27" i="6"/>
  <c r="AH29" i="6"/>
  <c r="AF139" i="5"/>
  <c r="R139" i="5" s="1"/>
  <c r="AG29" i="1"/>
  <c r="AF140" i="5"/>
  <c r="R140" i="5" s="1"/>
  <c r="AF109" i="5"/>
  <c r="AF121" i="5"/>
  <c r="AF141" i="5"/>
  <c r="R141" i="5" s="1"/>
  <c r="AH9" i="1"/>
  <c r="AH10" i="1" s="1"/>
  <c r="AG8" i="1"/>
  <c r="AF135" i="5"/>
  <c r="R135" i="5" s="1"/>
  <c r="AI27" i="6"/>
  <c r="AI17" i="6"/>
  <c r="AI23" i="6" s="1"/>
  <c r="AI1" i="6"/>
  <c r="AJ9" i="6"/>
  <c r="AJ10" i="6" s="1"/>
  <c r="AI8" i="6"/>
  <c r="AF143" i="5"/>
  <c r="R143" i="5" s="1"/>
  <c r="AF142" i="5"/>
  <c r="R142" i="5" s="1"/>
  <c r="AF134" i="5"/>
  <c r="R134" i="5" s="1"/>
  <c r="AF136" i="5"/>
  <c r="R136" i="5" s="1"/>
  <c r="AF137" i="5"/>
  <c r="R137" i="5" s="1"/>
  <c r="AF138" i="5"/>
  <c r="R138" i="5" s="1"/>
  <c r="R127" i="5"/>
  <c r="R130" i="5"/>
  <c r="R126" i="5"/>
  <c r="R118" i="5"/>
  <c r="R123" i="5"/>
  <c r="R122" i="5"/>
  <c r="R111" i="5"/>
  <c r="R129" i="5"/>
  <c r="R131" i="5"/>
  <c r="R125" i="5"/>
  <c r="R110" i="5"/>
  <c r="R117" i="5"/>
  <c r="R128" i="5"/>
  <c r="R116" i="5"/>
  <c r="R115" i="5"/>
  <c r="R114" i="5"/>
  <c r="R113" i="5"/>
  <c r="R119" i="5"/>
  <c r="R112" i="5"/>
  <c r="R124" i="5"/>
  <c r="AH66" i="1" l="1"/>
  <c r="AI26" i="6"/>
  <c r="AI28" i="6"/>
  <c r="AI29" i="6"/>
  <c r="AH29" i="1"/>
  <c r="AJ51" i="6"/>
  <c r="AJ45" i="6"/>
  <c r="AJ49" i="6"/>
  <c r="AF133" i="5"/>
  <c r="AI9" i="1"/>
  <c r="AI10" i="1" s="1"/>
  <c r="AH8" i="1"/>
  <c r="AJ39" i="6"/>
  <c r="AJ40" i="6"/>
  <c r="AJ41" i="6"/>
  <c r="AJ38" i="6"/>
  <c r="AJ33" i="6"/>
  <c r="AJ32" i="6"/>
  <c r="AJ34" i="6"/>
  <c r="AJ35" i="6"/>
  <c r="AJ29" i="6"/>
  <c r="AJ27" i="6"/>
  <c r="AJ26" i="6"/>
  <c r="AJ28" i="6"/>
  <c r="AJ17" i="6"/>
  <c r="AJ23" i="6" s="1"/>
  <c r="AJ1" i="6"/>
  <c r="AJ8" i="6"/>
  <c r="AK9" i="6"/>
  <c r="AK10" i="6" s="1"/>
  <c r="R133" i="5"/>
  <c r="R121" i="5"/>
  <c r="R109" i="5"/>
  <c r="AI66" i="1" l="1"/>
  <c r="AI29" i="1"/>
  <c r="AK49" i="6"/>
  <c r="AK51" i="6"/>
  <c r="AK45" i="6"/>
  <c r="AI8" i="1"/>
  <c r="AJ9" i="1"/>
  <c r="AJ10" i="1" s="1"/>
  <c r="AK39" i="6"/>
  <c r="AK38" i="6"/>
  <c r="AK40" i="6"/>
  <c r="AK41" i="6"/>
  <c r="AK33" i="6"/>
  <c r="AK32" i="6"/>
  <c r="AK35" i="6"/>
  <c r="AK34" i="6"/>
  <c r="AK26" i="6"/>
  <c r="AK28" i="6"/>
  <c r="AK27" i="6"/>
  <c r="AK29" i="6"/>
  <c r="AK17" i="6"/>
  <c r="AK23" i="6" s="1"/>
  <c r="AK8" i="6"/>
  <c r="AK1" i="6"/>
  <c r="AL9" i="6"/>
  <c r="AL10" i="6" s="1"/>
  <c r="AJ66" i="1" l="1"/>
  <c r="AJ29" i="1"/>
  <c r="AL49" i="6"/>
  <c r="AL51" i="6"/>
  <c r="AL45" i="6"/>
  <c r="AK9" i="1"/>
  <c r="AK10" i="1" s="1"/>
  <c r="AJ8" i="1"/>
  <c r="AL39" i="6"/>
  <c r="AL40" i="6"/>
  <c r="AL38" i="6"/>
  <c r="AL41" i="6"/>
  <c r="AL32" i="6"/>
  <c r="AL33" i="6"/>
  <c r="AL35" i="6"/>
  <c r="AL34" i="6"/>
  <c r="AL27" i="6"/>
  <c r="AL26" i="6"/>
  <c r="AL29" i="6"/>
  <c r="AL28" i="6"/>
  <c r="AL17" i="6"/>
  <c r="AL23" i="6" s="1"/>
  <c r="AM9" i="6"/>
  <c r="AM10" i="6" s="1"/>
  <c r="AL1" i="6"/>
  <c r="AL8" i="6"/>
  <c r="AK66" i="1" l="1"/>
  <c r="AK29" i="1"/>
  <c r="AM45" i="6"/>
  <c r="AM49" i="6"/>
  <c r="AM51" i="6"/>
  <c r="AL9" i="1"/>
  <c r="AL10" i="1" s="1"/>
  <c r="AK8" i="1"/>
  <c r="AM38" i="6"/>
  <c r="AM40" i="6"/>
  <c r="AM39" i="6"/>
  <c r="AM41" i="6"/>
  <c r="AM32" i="6"/>
  <c r="AM33" i="6"/>
  <c r="AM35" i="6"/>
  <c r="AM34" i="6"/>
  <c r="AM28" i="6"/>
  <c r="AM27" i="6"/>
  <c r="AM26" i="6"/>
  <c r="AM29" i="6"/>
  <c r="AM17" i="6"/>
  <c r="AM23" i="6" s="1"/>
  <c r="AM1" i="6"/>
  <c r="AM8" i="6"/>
  <c r="AN9" i="6"/>
  <c r="AN10" i="6" s="1"/>
  <c r="AL66" i="1" l="1"/>
  <c r="AL68" i="1" s="1"/>
  <c r="AL29" i="1"/>
  <c r="AN45" i="6"/>
  <c r="AN49" i="6"/>
  <c r="AN51" i="6"/>
  <c r="AM9" i="1"/>
  <c r="AM10" i="1" s="1"/>
  <c r="AL8" i="1"/>
  <c r="AN38" i="6"/>
  <c r="AN39" i="6"/>
  <c r="AN41" i="6"/>
  <c r="AN40" i="6"/>
  <c r="AN32" i="6"/>
  <c r="AN34" i="6"/>
  <c r="AN35" i="6"/>
  <c r="AN33" i="6"/>
  <c r="AN29" i="6"/>
  <c r="AN28" i="6"/>
  <c r="AN27" i="6"/>
  <c r="AN26" i="6"/>
  <c r="AN17" i="6"/>
  <c r="AN23" i="6" s="1"/>
  <c r="AN1" i="6"/>
  <c r="AN8" i="6"/>
  <c r="AO9" i="6"/>
  <c r="AO10" i="6" s="1"/>
  <c r="AM66" i="1" l="1"/>
  <c r="AM68" i="1"/>
  <c r="AM29" i="1"/>
  <c r="AO45" i="6"/>
  <c r="AO51" i="6"/>
  <c r="AO49" i="6"/>
  <c r="AN9" i="1"/>
  <c r="AN10" i="1" s="1"/>
  <c r="AM8" i="1"/>
  <c r="AO38" i="6"/>
  <c r="AO41" i="6"/>
  <c r="AO40" i="6"/>
  <c r="AO39" i="6"/>
  <c r="AO33" i="6"/>
  <c r="AO32" i="6"/>
  <c r="AO35" i="6"/>
  <c r="AO34" i="6"/>
  <c r="AO29" i="6"/>
  <c r="AO28" i="6"/>
  <c r="AO27" i="6"/>
  <c r="AO26" i="6"/>
  <c r="AO17" i="6"/>
  <c r="AO23" i="6" s="1"/>
  <c r="AO8" i="6"/>
  <c r="AP9" i="6"/>
  <c r="AP10" i="6" s="1"/>
  <c r="AO1" i="6"/>
  <c r="AN66" i="1" l="1"/>
  <c r="AN68" i="1"/>
  <c r="AN29" i="1"/>
  <c r="AP49" i="6"/>
  <c r="AP51" i="6"/>
  <c r="AP45" i="6"/>
  <c r="AO9" i="1"/>
  <c r="AO10" i="1" s="1"/>
  <c r="AN8" i="1"/>
  <c r="AP39" i="6"/>
  <c r="AP38" i="6"/>
  <c r="AP41" i="6"/>
  <c r="AP40" i="6"/>
  <c r="AP33" i="6"/>
  <c r="AP35" i="6"/>
  <c r="AP34" i="6"/>
  <c r="AP32" i="6"/>
  <c r="AP29" i="6"/>
  <c r="AP28" i="6"/>
  <c r="AP27" i="6"/>
  <c r="AP26" i="6"/>
  <c r="AP17" i="6"/>
  <c r="AP23" i="6" s="1"/>
  <c r="AP1" i="6"/>
  <c r="AQ9" i="6"/>
  <c r="AQ10" i="6" s="1"/>
  <c r="AP8" i="6"/>
  <c r="AO66" i="1" l="1"/>
  <c r="AO29" i="1"/>
  <c r="AQ49" i="6"/>
  <c r="AQ45" i="6"/>
  <c r="AQ51" i="6"/>
  <c r="AP9" i="1"/>
  <c r="AP10" i="1" s="1"/>
  <c r="AO8" i="1"/>
  <c r="AQ39" i="6"/>
  <c r="AQ38" i="6"/>
  <c r="AQ41" i="6"/>
  <c r="AQ40" i="6"/>
  <c r="AQ32" i="6"/>
  <c r="AQ35" i="6"/>
  <c r="AQ33" i="6"/>
  <c r="AQ34" i="6"/>
  <c r="AQ29" i="6"/>
  <c r="AQ28" i="6"/>
  <c r="AQ26" i="6"/>
  <c r="AQ27" i="6"/>
  <c r="AQ17" i="6"/>
  <c r="AQ23" i="6" s="1"/>
  <c r="AQ8" i="6"/>
  <c r="AR9" i="6"/>
  <c r="AR10" i="6" s="1"/>
  <c r="AQ1" i="6"/>
  <c r="AP66" i="1" l="1"/>
  <c r="AP68" i="1" s="1"/>
  <c r="AO68" i="1"/>
  <c r="AP29" i="1"/>
  <c r="AR51" i="6"/>
  <c r="AR45" i="6"/>
  <c r="AR49" i="6"/>
  <c r="AQ9" i="1"/>
  <c r="AQ10" i="1" s="1"/>
  <c r="AP8" i="1"/>
  <c r="AR39" i="6"/>
  <c r="AR38" i="6"/>
  <c r="AR41" i="6"/>
  <c r="AR40" i="6"/>
  <c r="AR33" i="6"/>
  <c r="AR32" i="6"/>
  <c r="AR34" i="6"/>
  <c r="AR35" i="6"/>
  <c r="AR29" i="6"/>
  <c r="AR27" i="6"/>
  <c r="AR26" i="6"/>
  <c r="AR28" i="6"/>
  <c r="AR17" i="6"/>
  <c r="AR23" i="6" s="1"/>
  <c r="AR1" i="6"/>
  <c r="AR8" i="6"/>
  <c r="AS9" i="6"/>
  <c r="AS10" i="6" s="1"/>
  <c r="AQ66" i="1" l="1"/>
  <c r="AQ68" i="1" s="1"/>
  <c r="AQ29" i="1"/>
  <c r="AS49" i="6"/>
  <c r="AS51" i="6"/>
  <c r="AS45" i="6"/>
  <c r="AR9" i="1"/>
  <c r="AR10" i="1" s="1"/>
  <c r="AQ8" i="1"/>
  <c r="AS39" i="6"/>
  <c r="AS38" i="6"/>
  <c r="AS40" i="6"/>
  <c r="AS41" i="6"/>
  <c r="AS33" i="6"/>
  <c r="AS32" i="6"/>
  <c r="AS35" i="6"/>
  <c r="AS34" i="6"/>
  <c r="AS26" i="6"/>
  <c r="AS28" i="6"/>
  <c r="AS27" i="6"/>
  <c r="AS29" i="6"/>
  <c r="AS17" i="6"/>
  <c r="AS23" i="6" s="1"/>
  <c r="AS8" i="6"/>
  <c r="AT9" i="6"/>
  <c r="AT10" i="6" s="1"/>
  <c r="AS1" i="6"/>
  <c r="AR66" i="1" l="1"/>
  <c r="AS9" i="1"/>
  <c r="AS10" i="1" s="1"/>
  <c r="AR29" i="1"/>
  <c r="AT49" i="6"/>
  <c r="AT51" i="6"/>
  <c r="AT45" i="6"/>
  <c r="V9" i="7"/>
  <c r="V10" i="7" s="1"/>
  <c r="AR8" i="1"/>
  <c r="AT39" i="6"/>
  <c r="AT38" i="6"/>
  <c r="AT40" i="6"/>
  <c r="AT41" i="6"/>
  <c r="AT33" i="6"/>
  <c r="AT32" i="6"/>
  <c r="AT35" i="6"/>
  <c r="AT34" i="6"/>
  <c r="AT27" i="6"/>
  <c r="AT26" i="6"/>
  <c r="AT29" i="6"/>
  <c r="AT28" i="6"/>
  <c r="AT17" i="6"/>
  <c r="AT23" i="6" s="1"/>
  <c r="AT1" i="6"/>
  <c r="AU9" i="6"/>
  <c r="AU10" i="6" s="1"/>
  <c r="AT8" i="6"/>
  <c r="AS66" i="1" l="1"/>
  <c r="AS29" i="1"/>
  <c r="AS8" i="1"/>
  <c r="V15" i="7"/>
  <c r="V53" i="7"/>
  <c r="AR68" i="1"/>
  <c r="V22" i="7"/>
  <c r="V20" i="7"/>
  <c r="V13" i="7"/>
  <c r="V17" i="7"/>
  <c r="AU45" i="6"/>
  <c r="AU49" i="6"/>
  <c r="AU51" i="6"/>
  <c r="W9" i="7"/>
  <c r="W10" i="7" s="1"/>
  <c r="V1" i="7"/>
  <c r="V8" i="7"/>
  <c r="AU38" i="6"/>
  <c r="AU39" i="6"/>
  <c r="AU40" i="6"/>
  <c r="AU41" i="6"/>
  <c r="AU33" i="6"/>
  <c r="AU34" i="6"/>
  <c r="AU32" i="6"/>
  <c r="AU35" i="6"/>
  <c r="AU28" i="6"/>
  <c r="AU27" i="6"/>
  <c r="AU26" i="6"/>
  <c r="AU29" i="6"/>
  <c r="AU17" i="6"/>
  <c r="AU23" i="6" s="1"/>
  <c r="AU1" i="6"/>
  <c r="AV9" i="6"/>
  <c r="AV10" i="6" s="1"/>
  <c r="AU8" i="6"/>
  <c r="AS68" i="1" l="1"/>
  <c r="W15" i="7"/>
  <c r="W53" i="7"/>
  <c r="W22" i="7"/>
  <c r="W20" i="7"/>
  <c r="W13" i="7"/>
  <c r="W17" i="7"/>
  <c r="AV45" i="6"/>
  <c r="AV49" i="6"/>
  <c r="AV51" i="6"/>
  <c r="X9" i="7"/>
  <c r="X10" i="7" s="1"/>
  <c r="W8" i="7"/>
  <c r="W1" i="7"/>
  <c r="AV38" i="6"/>
  <c r="AV39" i="6"/>
  <c r="AV41" i="6"/>
  <c r="AV40" i="6"/>
  <c r="AV32" i="6"/>
  <c r="AV34" i="6"/>
  <c r="AV33" i="6"/>
  <c r="AV35" i="6"/>
  <c r="AV29" i="6"/>
  <c r="AV28" i="6"/>
  <c r="AV27" i="6"/>
  <c r="AV26" i="6"/>
  <c r="AV17" i="6"/>
  <c r="AV23" i="6" s="1"/>
  <c r="AV1" i="6"/>
  <c r="AV8" i="6"/>
  <c r="AW9" i="6"/>
  <c r="AW10" i="6" s="1"/>
  <c r="X15" i="7" l="1"/>
  <c r="X53" i="7"/>
  <c r="X22" i="7"/>
  <c r="X20" i="7"/>
  <c r="X13" i="7"/>
  <c r="X17" i="7"/>
  <c r="AW45" i="6"/>
  <c r="AW51" i="6"/>
  <c r="AW49" i="6"/>
  <c r="Y9" i="7"/>
  <c r="Y10" i="7" s="1"/>
  <c r="X1" i="7"/>
  <c r="X8" i="7"/>
  <c r="AW38" i="6"/>
  <c r="AW39" i="6"/>
  <c r="AW41" i="6"/>
  <c r="AW40" i="6"/>
  <c r="AW33" i="6"/>
  <c r="AW32" i="6"/>
  <c r="AW35" i="6"/>
  <c r="AW34" i="6"/>
  <c r="AW29" i="6"/>
  <c r="AW28" i="6"/>
  <c r="AW27" i="6"/>
  <c r="AW26" i="6"/>
  <c r="AW17" i="6"/>
  <c r="AW23" i="6" s="1"/>
  <c r="AW1" i="6"/>
  <c r="AW8" i="6"/>
  <c r="AX9" i="6"/>
  <c r="AX10" i="6" s="1"/>
  <c r="Y15" i="7" l="1"/>
  <c r="Y53" i="7"/>
  <c r="Y20" i="7"/>
  <c r="Y22" i="7"/>
  <c r="Y13" i="7"/>
  <c r="Y17" i="7"/>
  <c r="AX49" i="6"/>
  <c r="AX51" i="6"/>
  <c r="AX45" i="6"/>
  <c r="Z9" i="7"/>
  <c r="Z10" i="7" s="1"/>
  <c r="Y1" i="7"/>
  <c r="Y8" i="7"/>
  <c r="AX39" i="6"/>
  <c r="AX38" i="6"/>
  <c r="AX41" i="6"/>
  <c r="AX40" i="6"/>
  <c r="AX33" i="6"/>
  <c r="AX35" i="6"/>
  <c r="AX34" i="6"/>
  <c r="AX32" i="6"/>
  <c r="AX29" i="6"/>
  <c r="AX28" i="6"/>
  <c r="AX27" i="6"/>
  <c r="AX26" i="6"/>
  <c r="AX17" i="6"/>
  <c r="AX23" i="6" s="1"/>
  <c r="AY9" i="6"/>
  <c r="AY10" i="6" s="1"/>
  <c r="AX8" i="6"/>
  <c r="AX1" i="6"/>
  <c r="Z15" i="7" l="1"/>
  <c r="Z53" i="7"/>
  <c r="Z22" i="7"/>
  <c r="Z20" i="7"/>
  <c r="Z13" i="7"/>
  <c r="Z17" i="7"/>
  <c r="AY45" i="6"/>
  <c r="AY51" i="6"/>
  <c r="AY49" i="6"/>
  <c r="AA9" i="7"/>
  <c r="AA10" i="7" s="1"/>
  <c r="Z8" i="7"/>
  <c r="Z1" i="7"/>
  <c r="AY39" i="6"/>
  <c r="AY38" i="6"/>
  <c r="AY41" i="6"/>
  <c r="AY40" i="6"/>
  <c r="AY32" i="6"/>
  <c r="AY35" i="6"/>
  <c r="AY33" i="6"/>
  <c r="AY34" i="6"/>
  <c r="AY29" i="6"/>
  <c r="AY28" i="6"/>
  <c r="AY26" i="6"/>
  <c r="AY27" i="6"/>
  <c r="AY17" i="6"/>
  <c r="AY23" i="6" s="1"/>
  <c r="AY1" i="6"/>
  <c r="AY8" i="6"/>
  <c r="AZ9" i="6"/>
  <c r="AZ10" i="6" s="1"/>
  <c r="AA15" i="7" l="1"/>
  <c r="AA53" i="7"/>
  <c r="AA20" i="7"/>
  <c r="AA22" i="7"/>
  <c r="AA13" i="7"/>
  <c r="AA17" i="7"/>
  <c r="AZ51" i="6"/>
  <c r="AZ45" i="6"/>
  <c r="AZ49" i="6"/>
  <c r="AB9" i="7"/>
  <c r="AB10" i="7" s="1"/>
  <c r="AA1" i="7"/>
  <c r="AA8" i="7"/>
  <c r="AZ39" i="6"/>
  <c r="AZ38" i="6"/>
  <c r="AZ41" i="6"/>
  <c r="AZ40" i="6"/>
  <c r="AZ33" i="6"/>
  <c r="AZ32" i="6"/>
  <c r="AZ34" i="6"/>
  <c r="AZ35" i="6"/>
  <c r="AZ29" i="6"/>
  <c r="AZ27" i="6"/>
  <c r="AZ26" i="6"/>
  <c r="AZ28" i="6"/>
  <c r="AZ17" i="6"/>
  <c r="AZ23" i="6" s="1"/>
  <c r="BA9" i="6"/>
  <c r="BA10" i="6" s="1"/>
  <c r="AZ8" i="6"/>
  <c r="AZ1" i="6"/>
  <c r="AB15" i="7" l="1"/>
  <c r="AB53" i="7"/>
  <c r="AB20" i="7"/>
  <c r="AB22" i="7"/>
  <c r="AB13" i="7"/>
  <c r="AB17" i="7"/>
  <c r="BA49" i="6"/>
  <c r="BA51" i="6"/>
  <c r="BA45" i="6"/>
  <c r="AC9" i="7"/>
  <c r="AC10" i="7" s="1"/>
  <c r="AB1" i="7"/>
  <c r="AB8" i="7"/>
  <c r="BA39" i="6"/>
  <c r="BA38" i="6"/>
  <c r="BA40" i="6"/>
  <c r="BA41" i="6"/>
  <c r="BA33" i="6"/>
  <c r="BA32" i="6"/>
  <c r="BA35" i="6"/>
  <c r="BA34" i="6"/>
  <c r="BA26" i="6"/>
  <c r="BA28" i="6"/>
  <c r="BA27" i="6"/>
  <c r="BA29" i="6"/>
  <c r="BA17" i="6"/>
  <c r="BA23" i="6" s="1"/>
  <c r="BB9" i="6"/>
  <c r="BB10" i="6" s="1"/>
  <c r="BA8" i="6"/>
  <c r="BA1" i="6"/>
  <c r="AC15" i="7" l="1"/>
  <c r="AC53" i="7"/>
  <c r="AC22" i="7"/>
  <c r="AC20" i="7"/>
  <c r="AC13" i="7"/>
  <c r="AC17" i="7"/>
  <c r="BB49" i="6"/>
  <c r="BB51" i="6"/>
  <c r="BB45" i="6"/>
  <c r="AD9" i="7"/>
  <c r="AD10" i="7" s="1"/>
  <c r="AC1" i="7"/>
  <c r="AC8" i="7"/>
  <c r="BB39" i="6"/>
  <c r="BB40" i="6"/>
  <c r="BB38" i="6"/>
  <c r="BB41" i="6"/>
  <c r="BB32" i="6"/>
  <c r="BB33" i="6"/>
  <c r="BB35" i="6"/>
  <c r="BB34" i="6"/>
  <c r="BB27" i="6"/>
  <c r="BB26" i="6"/>
  <c r="BB29" i="6"/>
  <c r="BB28" i="6"/>
  <c r="BB17" i="6"/>
  <c r="BB23" i="6" s="1"/>
  <c r="BB1" i="6"/>
  <c r="BC9" i="6"/>
  <c r="BC10" i="6" s="1"/>
  <c r="BB8" i="6"/>
  <c r="AD15" i="7" l="1"/>
  <c r="AD53" i="7"/>
  <c r="AD22" i="7"/>
  <c r="AD20" i="7"/>
  <c r="AD13" i="7"/>
  <c r="AD17" i="7"/>
  <c r="BC45" i="6"/>
  <c r="BC49" i="6"/>
  <c r="BC51" i="6"/>
  <c r="AE9" i="7"/>
  <c r="AE10" i="7" s="1"/>
  <c r="AD1" i="7"/>
  <c r="AD8" i="7"/>
  <c r="BC38" i="6"/>
  <c r="BC39" i="6"/>
  <c r="BC40" i="6"/>
  <c r="BC41" i="6"/>
  <c r="BC32" i="6"/>
  <c r="BC33" i="6"/>
  <c r="BC34" i="6"/>
  <c r="BC35" i="6"/>
  <c r="BC28" i="6"/>
  <c r="BC27" i="6"/>
  <c r="BC26" i="6"/>
  <c r="BC29" i="6"/>
  <c r="BC17" i="6"/>
  <c r="BC23" i="6" s="1"/>
  <c r="BD9" i="6"/>
  <c r="BD10" i="6" s="1"/>
  <c r="BC8" i="6"/>
  <c r="BC1" i="6"/>
  <c r="BD45" i="6" l="1"/>
  <c r="BD51" i="6"/>
  <c r="BD49" i="6"/>
  <c r="AF9" i="7"/>
  <c r="AF10" i="7" s="1"/>
  <c r="AE1" i="7"/>
  <c r="AE8" i="7"/>
  <c r="AE13" i="7" s="1"/>
  <c r="BD38" i="6"/>
  <c r="BD39" i="6"/>
  <c r="BD41" i="6"/>
  <c r="BD40" i="6"/>
  <c r="BD32" i="6"/>
  <c r="BD34" i="6"/>
  <c r="BD33" i="6"/>
  <c r="BD35" i="6"/>
  <c r="BD29" i="6"/>
  <c r="BD28" i="6"/>
  <c r="BD27" i="6"/>
  <c r="BD26" i="6"/>
  <c r="BD17" i="6"/>
  <c r="BD23" i="6" s="1"/>
  <c r="BD1" i="6"/>
  <c r="BE9" i="6"/>
  <c r="BE10" i="6" s="1"/>
  <c r="BD8" i="6"/>
  <c r="AE15" i="7" l="1"/>
  <c r="AE17" i="7" s="1"/>
  <c r="BE45" i="6"/>
  <c r="BE51" i="6"/>
  <c r="BE49" i="6"/>
  <c r="AG9" i="7"/>
  <c r="AG10" i="7" s="1"/>
  <c r="AF8" i="7"/>
  <c r="AF13" i="7" s="1"/>
  <c r="AF1" i="7"/>
  <c r="BE38" i="6"/>
  <c r="BE41" i="6"/>
  <c r="BE39" i="6"/>
  <c r="BE40" i="6"/>
  <c r="BE33" i="6"/>
  <c r="BE32" i="6"/>
  <c r="BE35" i="6"/>
  <c r="BE34" i="6"/>
  <c r="BE29" i="6"/>
  <c r="BE28" i="6"/>
  <c r="BE27" i="6"/>
  <c r="BE26" i="6"/>
  <c r="BE17" i="6"/>
  <c r="BE23" i="6" s="1"/>
  <c r="BE1" i="6"/>
  <c r="BE8" i="6"/>
  <c r="BF9" i="6"/>
  <c r="AE22" i="7" l="1"/>
  <c r="AF15" i="7"/>
  <c r="AF17" i="7" s="1"/>
  <c r="BF10" i="6"/>
  <c r="BF39" i="6" s="1"/>
  <c r="AH9" i="7"/>
  <c r="AH10" i="7" s="1"/>
  <c r="AG8" i="7"/>
  <c r="AG13" i="7" s="1"/>
  <c r="AG1" i="7"/>
  <c r="AF22" i="7" l="1"/>
  <c r="BF27" i="6"/>
  <c r="BF41" i="6"/>
  <c r="BG9" i="6"/>
  <c r="BG10" i="6" s="1"/>
  <c r="BF38" i="6"/>
  <c r="BF28" i="6"/>
  <c r="BF29" i="6"/>
  <c r="BF32" i="6"/>
  <c r="BF34" i="6"/>
  <c r="BF33" i="6"/>
  <c r="BF8" i="6"/>
  <c r="BF1" i="6"/>
  <c r="BF35" i="6"/>
  <c r="BF51" i="6"/>
  <c r="BF17" i="6"/>
  <c r="BF23" i="6" s="1"/>
  <c r="BF45" i="6"/>
  <c r="BF26" i="6"/>
  <c r="BF40" i="6"/>
  <c r="BF49" i="6"/>
  <c r="AG15" i="7"/>
  <c r="AG17" i="7" s="1"/>
  <c r="AI9" i="7"/>
  <c r="AI10" i="7" s="1"/>
  <c r="AH8" i="7"/>
  <c r="AH13" i="7" s="1"/>
  <c r="AH1" i="7"/>
  <c r="AG22" i="7" l="1"/>
  <c r="BG45" i="6"/>
  <c r="BG34" i="6"/>
  <c r="BG1" i="6"/>
  <c r="BG29" i="6"/>
  <c r="BG38" i="6"/>
  <c r="BG28" i="6"/>
  <c r="BG40" i="6"/>
  <c r="BG32" i="6"/>
  <c r="BG17" i="6"/>
  <c r="BG23" i="6" s="1"/>
  <c r="BG35" i="6"/>
  <c r="BG33" i="6"/>
  <c r="BG39" i="6"/>
  <c r="BG41" i="6"/>
  <c r="BG26" i="6"/>
  <c r="BG51" i="6"/>
  <c r="BG27" i="6"/>
  <c r="BG49" i="6"/>
  <c r="BH9" i="6"/>
  <c r="BH10" i="6" s="1"/>
  <c r="BH39" i="6" s="1"/>
  <c r="BG8" i="6"/>
  <c r="AH15" i="7"/>
  <c r="AH17" i="7" s="1"/>
  <c r="BH49" i="6"/>
  <c r="AJ9" i="7"/>
  <c r="AJ10" i="7" s="1"/>
  <c r="AI8" i="7"/>
  <c r="AI13" i="7" s="1"/>
  <c r="AI1" i="7"/>
  <c r="BH1" i="6"/>
  <c r="BH8" i="6" l="1"/>
  <c r="BH27" i="6"/>
  <c r="BH29" i="6"/>
  <c r="BH35" i="6"/>
  <c r="BH33" i="6"/>
  <c r="BH38" i="6"/>
  <c r="BH32" i="6"/>
  <c r="BH45" i="6"/>
  <c r="BH41" i="6"/>
  <c r="BH17" i="6"/>
  <c r="BH23" i="6" s="1"/>
  <c r="BH26" i="6"/>
  <c r="BH28" i="6"/>
  <c r="BH40" i="6"/>
  <c r="BH51" i="6"/>
  <c r="BI9" i="6"/>
  <c r="BI10" i="6" s="1"/>
  <c r="BI39" i="6" s="1"/>
  <c r="BH34" i="6"/>
  <c r="AH22" i="7"/>
  <c r="AI15" i="7"/>
  <c r="AI17" i="7" s="1"/>
  <c r="AK9" i="7"/>
  <c r="AK10" i="7" s="1"/>
  <c r="AJ1" i="7"/>
  <c r="AJ8" i="7"/>
  <c r="AJ13" i="7" s="1"/>
  <c r="BI26" i="6" l="1"/>
  <c r="BI1" i="6"/>
  <c r="BI34" i="6"/>
  <c r="BJ9" i="6"/>
  <c r="BJ10" i="6" s="1"/>
  <c r="BJ34" i="6" s="1"/>
  <c r="BI35" i="6"/>
  <c r="BI8" i="6"/>
  <c r="BI32" i="6"/>
  <c r="BI45" i="6"/>
  <c r="BI17" i="6"/>
  <c r="BI23" i="6" s="1"/>
  <c r="BI33" i="6"/>
  <c r="BI51" i="6"/>
  <c r="BI27" i="6"/>
  <c r="BI40" i="6"/>
  <c r="BI28" i="6"/>
  <c r="BI38" i="6"/>
  <c r="BI29" i="6"/>
  <c r="BI41" i="6"/>
  <c r="BI49" i="6"/>
  <c r="AI22" i="7"/>
  <c r="AJ15" i="7"/>
  <c r="AJ17" i="7" s="1"/>
  <c r="AL9" i="7"/>
  <c r="AL10" i="7" s="1"/>
  <c r="AK8" i="7"/>
  <c r="AK13" i="7" s="1"/>
  <c r="AK1" i="7"/>
  <c r="BJ26" i="6" l="1"/>
  <c r="BJ39" i="6"/>
  <c r="BJ8" i="6"/>
  <c r="BJ17" i="6"/>
  <c r="BJ23" i="6" s="1"/>
  <c r="BJ33" i="6"/>
  <c r="BJ45" i="6"/>
  <c r="BJ32" i="6"/>
  <c r="BJ28" i="6"/>
  <c r="BJ41" i="6"/>
  <c r="BJ51" i="6"/>
  <c r="BJ40" i="6"/>
  <c r="BJ27" i="6"/>
  <c r="BK9" i="6"/>
  <c r="BK10" i="6" s="1"/>
  <c r="BK32" i="6" s="1"/>
  <c r="BJ35" i="6"/>
  <c r="BJ1" i="6"/>
  <c r="BJ29" i="6"/>
  <c r="BJ38" i="6"/>
  <c r="BJ49" i="6"/>
  <c r="AJ22" i="7"/>
  <c r="AK15" i="7"/>
  <c r="AK17" i="7" s="1"/>
  <c r="AM9" i="7"/>
  <c r="AM10" i="7" s="1"/>
  <c r="AL1" i="7"/>
  <c r="AL8" i="7"/>
  <c r="AL13" i="7" s="1"/>
  <c r="BK27" i="6" l="1"/>
  <c r="BK40" i="6"/>
  <c r="BK28" i="6"/>
  <c r="BL9" i="6"/>
  <c r="BK35" i="6"/>
  <c r="BK17" i="6"/>
  <c r="BK23" i="6" s="1"/>
  <c r="BK33" i="6"/>
  <c r="BK51" i="6"/>
  <c r="BK29" i="6"/>
  <c r="BK41" i="6"/>
  <c r="BK49" i="6"/>
  <c r="BK26" i="6"/>
  <c r="BK39" i="6"/>
  <c r="BK45" i="6"/>
  <c r="BK38" i="6"/>
  <c r="BK1" i="6"/>
  <c r="BK34" i="6"/>
  <c r="BK8" i="6"/>
  <c r="AK22" i="7"/>
  <c r="AL15" i="7"/>
  <c r="AL17" i="7" s="1"/>
  <c r="BL10" i="6"/>
  <c r="BL45" i="6" s="1"/>
  <c r="AN9" i="7"/>
  <c r="AN10" i="7" s="1"/>
  <c r="AM8" i="7"/>
  <c r="AM13" i="7" s="1"/>
  <c r="AM1" i="7"/>
  <c r="BL35" i="6" l="1"/>
  <c r="BL1" i="6"/>
  <c r="BL32" i="6"/>
  <c r="BL40" i="6"/>
  <c r="BL34" i="6"/>
  <c r="BL33" i="6"/>
  <c r="BL8" i="6"/>
  <c r="BL49" i="6"/>
  <c r="BM9" i="6"/>
  <c r="BM10" i="6" s="1"/>
  <c r="BL17" i="6"/>
  <c r="BL23" i="6" s="1"/>
  <c r="BL26" i="6"/>
  <c r="BL39" i="6"/>
  <c r="BL28" i="6"/>
  <c r="BL38" i="6"/>
  <c r="BL29" i="6"/>
  <c r="AL22" i="7"/>
  <c r="BL51" i="6"/>
  <c r="BL27" i="6"/>
  <c r="BL41" i="6"/>
  <c r="AM15" i="7"/>
  <c r="AM17" i="7" s="1"/>
  <c r="AO9" i="7"/>
  <c r="AO10" i="7" s="1"/>
  <c r="AN8" i="7"/>
  <c r="AN13" i="7" s="1"/>
  <c r="AN1" i="7"/>
  <c r="BM34" i="6" l="1"/>
  <c r="BM26" i="6"/>
  <c r="BM39" i="6"/>
  <c r="BM33" i="6"/>
  <c r="BM41" i="6"/>
  <c r="BM28" i="6"/>
  <c r="BM35" i="6"/>
  <c r="BM49" i="6"/>
  <c r="BM32" i="6"/>
  <c r="BN9" i="6"/>
  <c r="BN10" i="6" s="1"/>
  <c r="BN49" i="6" s="1"/>
  <c r="BM8" i="6"/>
  <c r="BM17" i="6"/>
  <c r="BM23" i="6" s="1"/>
  <c r="AM22" i="7"/>
  <c r="BM51" i="6"/>
  <c r="BM27" i="6"/>
  <c r="BM40" i="6"/>
  <c r="BM45" i="6"/>
  <c r="BM29" i="6"/>
  <c r="BM38" i="6"/>
  <c r="BM1" i="6"/>
  <c r="AN15" i="7"/>
  <c r="AN17" i="7" s="1"/>
  <c r="AP9" i="7"/>
  <c r="AP10" i="7" s="1"/>
  <c r="AO8" i="7"/>
  <c r="AO13" i="7" s="1"/>
  <c r="AO1" i="7"/>
  <c r="BN1" i="6" l="1"/>
  <c r="BO9" i="6"/>
  <c r="BN28" i="6"/>
  <c r="BN29" i="6"/>
  <c r="BN32" i="6"/>
  <c r="BN34" i="6"/>
  <c r="BN38" i="6"/>
  <c r="BN39" i="6"/>
  <c r="BN8" i="6"/>
  <c r="BN35" i="6"/>
  <c r="BN26" i="6"/>
  <c r="BN33" i="6"/>
  <c r="BN45" i="6"/>
  <c r="BN17" i="6"/>
  <c r="BN23" i="6" s="1"/>
  <c r="BN40" i="6"/>
  <c r="BN51" i="6"/>
  <c r="BN27" i="6"/>
  <c r="BN41" i="6"/>
  <c r="AN22" i="7"/>
  <c r="AO15" i="7"/>
  <c r="AO17" i="7" s="1"/>
  <c r="BO10" i="6"/>
  <c r="BO33" i="6" s="1"/>
  <c r="AQ9" i="7"/>
  <c r="AQ10" i="7" s="1"/>
  <c r="AP8" i="7"/>
  <c r="AP13" i="7" s="1"/>
  <c r="AP1" i="7"/>
  <c r="BO8" i="6" l="1"/>
  <c r="BO26" i="6"/>
  <c r="BO34" i="6"/>
  <c r="BO35" i="6"/>
  <c r="BO38" i="6"/>
  <c r="BO28" i="6"/>
  <c r="BO49" i="6"/>
  <c r="BO41" i="6"/>
  <c r="BP9" i="6"/>
  <c r="BP10" i="6" s="1"/>
  <c r="BP35" i="6" s="1"/>
  <c r="BO27" i="6"/>
  <c r="BO32" i="6"/>
  <c r="BO51" i="6"/>
  <c r="BO17" i="6"/>
  <c r="BO23" i="6" s="1"/>
  <c r="BO40" i="6"/>
  <c r="BO45" i="6"/>
  <c r="BO29" i="6"/>
  <c r="BO39" i="6"/>
  <c r="BO1" i="6"/>
  <c r="AO22" i="7"/>
  <c r="AP15" i="7"/>
  <c r="AP17" i="7" s="1"/>
  <c r="AR9" i="7"/>
  <c r="AR10" i="7" s="1"/>
  <c r="AQ8" i="7"/>
  <c r="AQ13" i="7" s="1"/>
  <c r="AQ1" i="7"/>
  <c r="BP40" i="6" l="1"/>
  <c r="BP17" i="6"/>
  <c r="BP23" i="6" s="1"/>
  <c r="BP26" i="6"/>
  <c r="BP51" i="6"/>
  <c r="BP34" i="6"/>
  <c r="BP1" i="6"/>
  <c r="BP28" i="6"/>
  <c r="BP49" i="6"/>
  <c r="BP45" i="6"/>
  <c r="BP38" i="6"/>
  <c r="BP41" i="6"/>
  <c r="BP29" i="6"/>
  <c r="BP39" i="6"/>
  <c r="BQ9" i="6"/>
  <c r="BQ10" i="6" s="1"/>
  <c r="BP32" i="6"/>
  <c r="BP33" i="6"/>
  <c r="BP27" i="6"/>
  <c r="BP8" i="6"/>
  <c r="AP22" i="7"/>
  <c r="AQ15" i="7"/>
  <c r="AQ17" i="7" s="1"/>
  <c r="AS9" i="7"/>
  <c r="AS10" i="7" s="1"/>
  <c r="AR1" i="7"/>
  <c r="AR8" i="7"/>
  <c r="AR13" i="7" s="1"/>
  <c r="BQ49" i="6" l="1"/>
  <c r="BQ38" i="6"/>
  <c r="BQ26" i="6"/>
  <c r="BQ28" i="6"/>
  <c r="BQ39" i="6"/>
  <c r="AQ22" i="7"/>
  <c r="BQ32" i="6"/>
  <c r="BQ45" i="6"/>
  <c r="BQ1" i="6"/>
  <c r="BQ34" i="6"/>
  <c r="BQ8" i="6"/>
  <c r="BR9" i="6"/>
  <c r="BQ33" i="6"/>
  <c r="BQ17" i="6"/>
  <c r="BQ23" i="6" s="1"/>
  <c r="BQ41" i="6"/>
  <c r="BQ51" i="6"/>
  <c r="BQ35" i="6"/>
  <c r="BQ29" i="6"/>
  <c r="BQ27" i="6"/>
  <c r="BQ40" i="6"/>
  <c r="AR15" i="7"/>
  <c r="AR17" i="7" s="1"/>
  <c r="BR10" i="6"/>
  <c r="BR49" i="6" s="1"/>
  <c r="AT9" i="7"/>
  <c r="AT10" i="7" s="1"/>
  <c r="AS1" i="7"/>
  <c r="AS8" i="7"/>
  <c r="AS13" i="7" s="1"/>
  <c r="AR22" i="7" l="1"/>
  <c r="BR27" i="6"/>
  <c r="BR39" i="6"/>
  <c r="BR1" i="6"/>
  <c r="BS9" i="6"/>
  <c r="BS10" i="6" s="1"/>
  <c r="BR34" i="6"/>
  <c r="BR35" i="6"/>
  <c r="BR17" i="6"/>
  <c r="BR23" i="6" s="1"/>
  <c r="BR8" i="6"/>
  <c r="BR45" i="6"/>
  <c r="BR28" i="6"/>
  <c r="BR51" i="6"/>
  <c r="BR26" i="6"/>
  <c r="BR40" i="6"/>
  <c r="BR33" i="6"/>
  <c r="BR32" i="6"/>
  <c r="BR38" i="6"/>
  <c r="BR29" i="6"/>
  <c r="BR41" i="6"/>
  <c r="AS15" i="7"/>
  <c r="AS17" i="7" s="1"/>
  <c r="AU9" i="7"/>
  <c r="AU10" i="7" s="1"/>
  <c r="AT8" i="7"/>
  <c r="AT13" i="7" s="1"/>
  <c r="AT1" i="7"/>
  <c r="AS22" i="7" l="1"/>
  <c r="BS51" i="6"/>
  <c r="BS38" i="6"/>
  <c r="BS40" i="6"/>
  <c r="BS41" i="6"/>
  <c r="BS28" i="6"/>
  <c r="BS27" i="6"/>
  <c r="BS29" i="6"/>
  <c r="BS49" i="6"/>
  <c r="AT15" i="7"/>
  <c r="AT17" i="7" s="1"/>
  <c r="BS26" i="6"/>
  <c r="BS39" i="6"/>
  <c r="BS45" i="6"/>
  <c r="BS8" i="6"/>
  <c r="BS35" i="6"/>
  <c r="BT9" i="6"/>
  <c r="BS34" i="6"/>
  <c r="BS1" i="6"/>
  <c r="BS33" i="6"/>
  <c r="BS17" i="6"/>
  <c r="BS23" i="6" s="1"/>
  <c r="BS32" i="6"/>
  <c r="AV9" i="7"/>
  <c r="AV10" i="7" s="1"/>
  <c r="AU8" i="7"/>
  <c r="AU13" i="7" s="1"/>
  <c r="AU1" i="7"/>
  <c r="AT22" i="7" l="1"/>
  <c r="AU15" i="7"/>
  <c r="AU17" i="7" s="1"/>
  <c r="BT10" i="6"/>
  <c r="AW9" i="7"/>
  <c r="AW10" i="7" s="1"/>
  <c r="AV8" i="7"/>
  <c r="AV13" i="7" s="1"/>
  <c r="AV1" i="7"/>
  <c r="AU22" i="7" l="1"/>
  <c r="AV15" i="7"/>
  <c r="AV17" i="7" s="1"/>
  <c r="BT49" i="6"/>
  <c r="BT32" i="6"/>
  <c r="BT17" i="6"/>
  <c r="BT23" i="6" s="1"/>
  <c r="BT40" i="6"/>
  <c r="BT34" i="6"/>
  <c r="BT1" i="6"/>
  <c r="BT33" i="6"/>
  <c r="BT8" i="6"/>
  <c r="BT35" i="6"/>
  <c r="BU9" i="6"/>
  <c r="BT39" i="6"/>
  <c r="BT28" i="6"/>
  <c r="BT38" i="6"/>
  <c r="BT29" i="6"/>
  <c r="BT45" i="6"/>
  <c r="BT41" i="6"/>
  <c r="BT27" i="6"/>
  <c r="BT51" i="6"/>
  <c r="BT26" i="6"/>
  <c r="AX9" i="7"/>
  <c r="AX10" i="7" s="1"/>
  <c r="AW8" i="7"/>
  <c r="AW13" i="7" s="1"/>
  <c r="AW1" i="7"/>
  <c r="AV22" i="7" l="1"/>
  <c r="AW15" i="7"/>
  <c r="AW17" i="7" s="1"/>
  <c r="BU10" i="6"/>
  <c r="AY9" i="7"/>
  <c r="AY10" i="7" s="1"/>
  <c r="AX1" i="7"/>
  <c r="AX8" i="7"/>
  <c r="AX13" i="7" s="1"/>
  <c r="AW22" i="7" l="1"/>
  <c r="AX15" i="7"/>
  <c r="AX17" i="7" s="1"/>
  <c r="BU38" i="6"/>
  <c r="BU29" i="6"/>
  <c r="BU32" i="6"/>
  <c r="BU1" i="6"/>
  <c r="BU8" i="6"/>
  <c r="BU41" i="6"/>
  <c r="BU28" i="6"/>
  <c r="BU27" i="6"/>
  <c r="BU26" i="6"/>
  <c r="BU45" i="6"/>
  <c r="BU40" i="6"/>
  <c r="BU35" i="6"/>
  <c r="BU51" i="6"/>
  <c r="BU39" i="6"/>
  <c r="BU49" i="6"/>
  <c r="BU33" i="6"/>
  <c r="BU17" i="6"/>
  <c r="BU23" i="6" s="1"/>
  <c r="BU34" i="6"/>
  <c r="BV9" i="6"/>
  <c r="AZ9" i="7"/>
  <c r="AZ10" i="7" s="1"/>
  <c r="AY8" i="7"/>
  <c r="AY13" i="7" s="1"/>
  <c r="AY1" i="7"/>
  <c r="AX22" i="7" l="1"/>
  <c r="AY15" i="7"/>
  <c r="AY17" i="7" s="1"/>
  <c r="BV10" i="6"/>
  <c r="BA9" i="7"/>
  <c r="BA10" i="7" s="1"/>
  <c r="AZ8" i="7"/>
  <c r="AZ13" i="7" s="1"/>
  <c r="AZ1" i="7"/>
  <c r="AY22" i="7" l="1"/>
  <c r="AZ15" i="7"/>
  <c r="AZ17" i="7" s="1"/>
  <c r="BV45" i="6"/>
  <c r="BV40" i="6"/>
  <c r="BV17" i="6"/>
  <c r="BV23" i="6" s="1"/>
  <c r="BV51" i="6"/>
  <c r="BV33" i="6"/>
  <c r="BV26" i="6"/>
  <c r="BV41" i="6"/>
  <c r="BV35" i="6"/>
  <c r="BV1" i="6"/>
  <c r="BV34" i="6"/>
  <c r="BW9" i="6"/>
  <c r="BV32" i="6"/>
  <c r="BV8" i="6"/>
  <c r="BV29" i="6"/>
  <c r="BV38" i="6"/>
  <c r="BV39" i="6"/>
  <c r="BV28" i="6"/>
  <c r="BV49" i="6"/>
  <c r="BV27" i="6"/>
  <c r="BB9" i="7"/>
  <c r="BB10" i="7" s="1"/>
  <c r="BA1" i="7"/>
  <c r="BA8" i="7"/>
  <c r="BA13" i="7" s="1"/>
  <c r="AZ22" i="7" l="1"/>
  <c r="BA15" i="7"/>
  <c r="BA17" i="7" s="1"/>
  <c r="BW10" i="6"/>
  <c r="BC9" i="7"/>
  <c r="BC10" i="7" s="1"/>
  <c r="BB8" i="7"/>
  <c r="BB13" i="7" s="1"/>
  <c r="BB1" i="7"/>
  <c r="BA22" i="7" l="1"/>
  <c r="BB15" i="7"/>
  <c r="BB17" i="7" s="1"/>
  <c r="BW38" i="6"/>
  <c r="BW28" i="6"/>
  <c r="BX9" i="6"/>
  <c r="BW39" i="6"/>
  <c r="BW29" i="6"/>
  <c r="BW51" i="6"/>
  <c r="BW41" i="6"/>
  <c r="BW26" i="6"/>
  <c r="BW17" i="6"/>
  <c r="BW23" i="6" s="1"/>
  <c r="BW49" i="6"/>
  <c r="BW35" i="6"/>
  <c r="BW1" i="6"/>
  <c r="BW45" i="6"/>
  <c r="BW40" i="6"/>
  <c r="BW32" i="6"/>
  <c r="BW27" i="6"/>
  <c r="BW33" i="6"/>
  <c r="BW34" i="6"/>
  <c r="BW8" i="6"/>
  <c r="BD9" i="7"/>
  <c r="BD10" i="7" s="1"/>
  <c r="BC1" i="7"/>
  <c r="BC8" i="7"/>
  <c r="BC13" i="7" s="1"/>
  <c r="BB22" i="7" l="1"/>
  <c r="BC15" i="7"/>
  <c r="BC17" i="7" s="1"/>
  <c r="BX10" i="6"/>
  <c r="BE9" i="7"/>
  <c r="BE10" i="7" s="1"/>
  <c r="BD8" i="7"/>
  <c r="BD13" i="7" s="1"/>
  <c r="BD1" i="7"/>
  <c r="BC22" i="7" l="1"/>
  <c r="BD15" i="7"/>
  <c r="BD17" i="7" s="1"/>
  <c r="BX49" i="6"/>
  <c r="BX33" i="6"/>
  <c r="BX28" i="6"/>
  <c r="BX32" i="6"/>
  <c r="BX1" i="6"/>
  <c r="BX35" i="6"/>
  <c r="BX38" i="6"/>
  <c r="BX51" i="6"/>
  <c r="BX40" i="6"/>
  <c r="BX41" i="6"/>
  <c r="BX34" i="6"/>
  <c r="BX8" i="6"/>
  <c r="BX39" i="6"/>
  <c r="BX29" i="6"/>
  <c r="BY9" i="6"/>
  <c r="BX27" i="6"/>
  <c r="BX26" i="6"/>
  <c r="BX45" i="6"/>
  <c r="BX17" i="6"/>
  <c r="BX23" i="6" s="1"/>
  <c r="BF9" i="7"/>
  <c r="BF10" i="7" s="1"/>
  <c r="BE8" i="7"/>
  <c r="BE13" i="7" s="1"/>
  <c r="BE1" i="7"/>
  <c r="BD22" i="7" l="1"/>
  <c r="BE15" i="7"/>
  <c r="BE17" i="7" s="1"/>
  <c r="BY10" i="6"/>
  <c r="BG9" i="7"/>
  <c r="BG10" i="7" s="1"/>
  <c r="BF8" i="7"/>
  <c r="BF13" i="7" s="1"/>
  <c r="BF1" i="7"/>
  <c r="BE22" i="7" l="1"/>
  <c r="BF15" i="7"/>
  <c r="BF17" i="7" s="1"/>
  <c r="BY34" i="6"/>
  <c r="BY8" i="6"/>
  <c r="BY38" i="6"/>
  <c r="BY40" i="6"/>
  <c r="BY39" i="6"/>
  <c r="BY26" i="6"/>
  <c r="BY28" i="6"/>
  <c r="BY27" i="6"/>
  <c r="BY49" i="6"/>
  <c r="BY51" i="6"/>
  <c r="BY41" i="6"/>
  <c r="BY45" i="6"/>
  <c r="BY33" i="6"/>
  <c r="BY17" i="6"/>
  <c r="BY23" i="6" s="1"/>
  <c r="BY32" i="6"/>
  <c r="BY1" i="6"/>
  <c r="BY35" i="6"/>
  <c r="BZ9" i="6"/>
  <c r="BY29" i="6"/>
  <c r="BH9" i="7"/>
  <c r="BH10" i="7" s="1"/>
  <c r="BG8" i="7"/>
  <c r="BG13" i="7" s="1"/>
  <c r="BG15" i="7" s="1"/>
  <c r="BG1" i="7"/>
  <c r="BF22" i="7" l="1"/>
  <c r="BG17" i="7"/>
  <c r="BZ10" i="6"/>
  <c r="BI9" i="7"/>
  <c r="BI10" i="7" s="1"/>
  <c r="BH1" i="7"/>
  <c r="BH8" i="7"/>
  <c r="BH13" i="7" s="1"/>
  <c r="BG22" i="7" l="1"/>
  <c r="BH15" i="7"/>
  <c r="BH17" i="7" s="1"/>
  <c r="BZ45" i="6"/>
  <c r="BZ33" i="6"/>
  <c r="BZ17" i="6"/>
  <c r="BZ23" i="6" s="1"/>
  <c r="BZ32" i="6"/>
  <c r="BZ1" i="6"/>
  <c r="BZ35" i="6"/>
  <c r="BZ8" i="6"/>
  <c r="BZ26" i="6"/>
  <c r="BZ34" i="6"/>
  <c r="BZ27" i="6"/>
  <c r="BZ38" i="6"/>
  <c r="BZ49" i="6"/>
  <c r="BZ40" i="6"/>
  <c r="BZ29" i="6"/>
  <c r="BZ51" i="6"/>
  <c r="BZ41" i="6"/>
  <c r="BZ28" i="6"/>
  <c r="CA9" i="6"/>
  <c r="BZ39" i="6"/>
  <c r="BJ9" i="7"/>
  <c r="BJ10" i="7" s="1"/>
  <c r="BI1" i="7"/>
  <c r="BI8" i="7"/>
  <c r="BI13" i="7" s="1"/>
  <c r="BH22" i="7" l="1"/>
  <c r="BI15" i="7"/>
  <c r="BI17" i="7" s="1"/>
  <c r="CA10" i="6"/>
  <c r="BK9" i="7"/>
  <c r="BK10" i="7" s="1"/>
  <c r="BJ8" i="7"/>
  <c r="BJ13" i="7" s="1"/>
  <c r="BJ1" i="7"/>
  <c r="BI22" i="7" l="1"/>
  <c r="BJ15" i="7"/>
  <c r="BJ17" i="7" s="1"/>
  <c r="CA38" i="6"/>
  <c r="CA28" i="6"/>
  <c r="CA35" i="6"/>
  <c r="CA39" i="6"/>
  <c r="CA27" i="6"/>
  <c r="CA45" i="6"/>
  <c r="CA40" i="6"/>
  <c r="CA26" i="6"/>
  <c r="CA34" i="6"/>
  <c r="CA8" i="6"/>
  <c r="CA49" i="6"/>
  <c r="CA41" i="6"/>
  <c r="CA29" i="6"/>
  <c r="CA32" i="6"/>
  <c r="CA1" i="6"/>
  <c r="CB9" i="6"/>
  <c r="CA51" i="6"/>
  <c r="CA33" i="6"/>
  <c r="CA17" i="6"/>
  <c r="CA23" i="6" s="1"/>
  <c r="BL9" i="7"/>
  <c r="BL10" i="7" s="1"/>
  <c r="BK8" i="7"/>
  <c r="BK13" i="7" s="1"/>
  <c r="BK15" i="7" s="1"/>
  <c r="BK1" i="7"/>
  <c r="BJ22" i="7" l="1"/>
  <c r="BK17" i="7"/>
  <c r="CB10" i="6"/>
  <c r="BM9" i="7"/>
  <c r="BM10" i="7" s="1"/>
  <c r="BL1" i="7"/>
  <c r="BL8" i="7"/>
  <c r="BL13" i="7" s="1"/>
  <c r="BK22" i="7" l="1"/>
  <c r="BL15" i="7"/>
  <c r="BL17" i="7" s="1"/>
  <c r="CB49" i="6"/>
  <c r="CB32" i="6"/>
  <c r="CB17" i="6"/>
  <c r="CB23" i="6" s="1"/>
  <c r="CB34" i="6"/>
  <c r="CB1" i="6"/>
  <c r="CB35" i="6"/>
  <c r="CC9" i="6"/>
  <c r="CB29" i="6"/>
  <c r="CB39" i="6"/>
  <c r="CB28" i="6"/>
  <c r="CB33" i="6"/>
  <c r="CB8" i="6"/>
  <c r="CB38" i="6"/>
  <c r="CB45" i="6"/>
  <c r="CB41" i="6"/>
  <c r="CB27" i="6"/>
  <c r="CB51" i="6"/>
  <c r="CB40" i="6"/>
  <c r="CB26" i="6"/>
  <c r="BN9" i="7"/>
  <c r="BN10" i="7" s="1"/>
  <c r="BM8" i="7"/>
  <c r="BM13" i="7" s="1"/>
  <c r="BM15" i="7" s="1"/>
  <c r="BM1" i="7"/>
  <c r="BL22" i="7" l="1"/>
  <c r="BM17" i="7"/>
  <c r="CC10" i="6"/>
  <c r="BO9" i="7"/>
  <c r="BO10" i="7" s="1"/>
  <c r="BN1" i="7"/>
  <c r="BN8" i="7"/>
  <c r="BN13" i="7" s="1"/>
  <c r="BM22" i="7" l="1"/>
  <c r="BN15" i="7"/>
  <c r="BN17" i="7" s="1"/>
  <c r="CC33" i="6"/>
  <c r="CD9" i="6"/>
  <c r="CC38" i="6"/>
  <c r="CC29" i="6"/>
  <c r="CC45" i="6"/>
  <c r="CC41" i="6"/>
  <c r="CC27" i="6"/>
  <c r="CC26" i="6"/>
  <c r="CC32" i="6"/>
  <c r="CC17" i="6"/>
  <c r="CC23" i="6" s="1"/>
  <c r="CC35" i="6"/>
  <c r="CC8" i="6"/>
  <c r="CC39" i="6"/>
  <c r="CC28" i="6"/>
  <c r="CC51" i="6"/>
  <c r="CC40" i="6"/>
  <c r="CC34" i="6"/>
  <c r="CC49" i="6"/>
  <c r="CC1" i="6"/>
  <c r="BP9" i="7"/>
  <c r="BP10" i="7" s="1"/>
  <c r="BO8" i="7"/>
  <c r="BO13" i="7" s="1"/>
  <c r="BO15" i="7" s="1"/>
  <c r="BO1" i="7"/>
  <c r="BN22" i="7" l="1"/>
  <c r="BO17" i="7"/>
  <c r="CD10" i="6"/>
  <c r="BQ9" i="7"/>
  <c r="BQ10" i="7" s="1"/>
  <c r="BP8" i="7"/>
  <c r="BP13" i="7" s="1"/>
  <c r="BP1" i="7"/>
  <c r="BO22" i="7" l="1"/>
  <c r="BP15" i="7"/>
  <c r="BP17" i="7" s="1"/>
  <c r="CD45" i="6"/>
  <c r="CD40" i="6"/>
  <c r="CD17" i="6"/>
  <c r="CD23" i="6" s="1"/>
  <c r="CD35" i="6"/>
  <c r="CD1" i="6"/>
  <c r="CD51" i="6"/>
  <c r="CD33" i="6"/>
  <c r="CD26" i="6"/>
  <c r="CD39" i="6"/>
  <c r="CD49" i="6"/>
  <c r="CD34" i="6"/>
  <c r="CD8" i="6"/>
  <c r="CD32" i="6"/>
  <c r="CD29" i="6"/>
  <c r="CE9" i="6"/>
  <c r="CD27" i="6"/>
  <c r="CD28" i="6"/>
  <c r="CD41" i="6"/>
  <c r="CD38" i="6"/>
  <c r="BR9" i="7"/>
  <c r="BR10" i="7" s="1"/>
  <c r="BQ8" i="7"/>
  <c r="BQ13" i="7" s="1"/>
  <c r="BQ15" i="7" s="1"/>
  <c r="BQ1" i="7"/>
  <c r="BP22" i="7" l="1"/>
  <c r="BQ17" i="7"/>
  <c r="CE10" i="6"/>
  <c r="BS9" i="7"/>
  <c r="BS10" i="7" s="1"/>
  <c r="BR8" i="7"/>
  <c r="BR13" i="7" s="1"/>
  <c r="BR1" i="7"/>
  <c r="BQ22" i="7" l="1"/>
  <c r="BR15" i="7"/>
  <c r="BR17" i="7" s="1"/>
  <c r="CE34" i="6"/>
  <c r="CE8" i="6"/>
  <c r="CE39" i="6"/>
  <c r="CE29" i="6"/>
  <c r="CE38" i="6"/>
  <c r="CE28" i="6"/>
  <c r="CE49" i="6"/>
  <c r="CE41" i="6"/>
  <c r="CE26" i="6"/>
  <c r="CE17" i="6"/>
  <c r="CE23" i="6" s="1"/>
  <c r="CE32" i="6"/>
  <c r="CE27" i="6"/>
  <c r="CE35" i="6"/>
  <c r="CF9" i="6"/>
  <c r="CE1" i="6"/>
  <c r="CE33" i="6"/>
  <c r="CE45" i="6"/>
  <c r="CE40" i="6"/>
  <c r="CE51" i="6"/>
  <c r="BT9" i="7"/>
  <c r="BT10" i="7" s="1"/>
  <c r="BS8" i="7"/>
  <c r="BS13" i="7" s="1"/>
  <c r="BS15" i="7" s="1"/>
  <c r="BS1" i="7"/>
  <c r="BR22" i="7" l="1"/>
  <c r="BS17" i="7"/>
  <c r="CF10" i="6"/>
  <c r="BU9" i="7"/>
  <c r="BU10" i="7" s="1"/>
  <c r="BT8" i="7"/>
  <c r="BT13" i="7" s="1"/>
  <c r="BT1" i="7"/>
  <c r="BS22" i="7" l="1"/>
  <c r="BT15" i="7"/>
  <c r="BT17" i="7" s="1"/>
  <c r="CF45" i="6"/>
  <c r="CF41" i="6"/>
  <c r="CF28" i="6"/>
  <c r="CF49" i="6"/>
  <c r="CF33" i="6"/>
  <c r="CF17" i="6"/>
  <c r="CF23" i="6" s="1"/>
  <c r="CF32" i="6"/>
  <c r="CF1" i="6"/>
  <c r="CF34" i="6"/>
  <c r="CF8" i="6"/>
  <c r="CF51" i="6"/>
  <c r="CF35" i="6"/>
  <c r="CG9" i="6"/>
  <c r="CF40" i="6"/>
  <c r="CF29" i="6"/>
  <c r="CF38" i="6"/>
  <c r="CF39" i="6"/>
  <c r="CF27" i="6"/>
  <c r="CF26" i="6"/>
  <c r="BV9" i="7"/>
  <c r="BV10" i="7" s="1"/>
  <c r="BU1" i="7"/>
  <c r="BU8" i="7"/>
  <c r="BU13" i="7" s="1"/>
  <c r="BU15" i="7" s="1"/>
  <c r="BT22" i="7" l="1"/>
  <c r="BU17" i="7"/>
  <c r="CG10" i="6"/>
  <c r="BW9" i="7"/>
  <c r="BW10" i="7" s="1"/>
  <c r="BV1" i="7"/>
  <c r="BV8" i="7"/>
  <c r="BV13" i="7" s="1"/>
  <c r="BU22" i="7" l="1"/>
  <c r="BV15" i="7"/>
  <c r="BV17" i="7" s="1"/>
  <c r="CG32" i="6"/>
  <c r="CG1" i="6"/>
  <c r="CG35" i="6"/>
  <c r="CH9" i="6"/>
  <c r="CG34" i="6"/>
  <c r="CG8" i="6"/>
  <c r="CG28" i="6"/>
  <c r="CG45" i="6"/>
  <c r="CG17" i="6"/>
  <c r="CG23" i="6" s="1"/>
  <c r="CG39" i="6"/>
  <c r="CG26" i="6"/>
  <c r="CG38" i="6"/>
  <c r="CG33" i="6"/>
  <c r="CG49" i="6"/>
  <c r="CG40" i="6"/>
  <c r="CG27" i="6"/>
  <c r="CG51" i="6"/>
  <c r="CG41" i="6"/>
  <c r="CG29" i="6"/>
  <c r="BX9" i="7"/>
  <c r="BX10" i="7" s="1"/>
  <c r="BW8" i="7"/>
  <c r="BW13" i="7" s="1"/>
  <c r="BW15" i="7" s="1"/>
  <c r="BW1" i="7"/>
  <c r="BV22" i="7" l="1"/>
  <c r="BW17" i="7"/>
  <c r="CH10" i="6"/>
  <c r="BY9" i="7"/>
  <c r="BY10" i="7" s="1"/>
  <c r="BX1" i="7"/>
  <c r="BX8" i="7"/>
  <c r="BX13" i="7" s="1"/>
  <c r="BW22" i="7" l="1"/>
  <c r="BX15" i="7"/>
  <c r="BX17" i="7" s="1"/>
  <c r="CH51" i="6"/>
  <c r="CH41" i="6"/>
  <c r="CH28" i="6"/>
  <c r="CH45" i="6"/>
  <c r="CH17" i="6"/>
  <c r="CH23" i="6" s="1"/>
  <c r="CH33" i="6"/>
  <c r="CH32" i="6"/>
  <c r="CH1" i="6"/>
  <c r="CH35" i="6"/>
  <c r="CI9" i="6"/>
  <c r="CH34" i="6"/>
  <c r="CH39" i="6"/>
  <c r="CH27" i="6"/>
  <c r="CH8" i="6"/>
  <c r="CH40" i="6"/>
  <c r="CH38" i="6"/>
  <c r="CH29" i="6"/>
  <c r="CH26" i="6"/>
  <c r="CH49" i="6"/>
  <c r="BZ9" i="7"/>
  <c r="BZ10" i="7" s="1"/>
  <c r="BY1" i="7"/>
  <c r="BY8" i="7"/>
  <c r="BY13" i="7" s="1"/>
  <c r="BX22" i="7" l="1"/>
  <c r="BY15" i="7"/>
  <c r="BY17" i="7" s="1"/>
  <c r="CI10" i="6"/>
  <c r="CA9" i="7"/>
  <c r="CA10" i="7" s="1"/>
  <c r="BZ8" i="7"/>
  <c r="BZ13" i="7" s="1"/>
  <c r="BZ1" i="7"/>
  <c r="BY22" i="7" l="1"/>
  <c r="BZ15" i="7"/>
  <c r="BZ17" i="7" s="1"/>
  <c r="CI34" i="6"/>
  <c r="CI1" i="6"/>
  <c r="CI35" i="6"/>
  <c r="CJ9" i="6"/>
  <c r="CI32" i="6"/>
  <c r="CI33" i="6"/>
  <c r="CI8" i="6"/>
  <c r="CI17" i="6"/>
  <c r="CI23" i="6" s="1"/>
  <c r="CI38" i="6"/>
  <c r="CI28" i="6"/>
  <c r="CI39" i="6"/>
  <c r="CI27" i="6"/>
  <c r="CI26" i="6"/>
  <c r="CI51" i="6"/>
  <c r="CI45" i="6"/>
  <c r="CI40" i="6"/>
  <c r="CI49" i="6"/>
  <c r="CI41" i="6"/>
  <c r="CI29" i="6"/>
  <c r="CB9" i="7"/>
  <c r="CB10" i="7" s="1"/>
  <c r="CA8" i="7"/>
  <c r="CA13" i="7" s="1"/>
  <c r="CA15" i="7" s="1"/>
  <c r="CA1" i="7"/>
  <c r="BZ22" i="7" l="1"/>
  <c r="CA17" i="7"/>
  <c r="CJ10" i="6"/>
  <c r="CC9" i="7"/>
  <c r="CC10" i="7" s="1"/>
  <c r="CB8" i="7"/>
  <c r="CB13" i="7" s="1"/>
  <c r="CB1" i="7"/>
  <c r="CA22" i="7" l="1"/>
  <c r="CB15" i="7"/>
  <c r="CB17" i="7" s="1"/>
  <c r="CJ51" i="6"/>
  <c r="CJ40" i="6"/>
  <c r="CJ26" i="6"/>
  <c r="CJ32" i="6"/>
  <c r="CJ34" i="6"/>
  <c r="CJ1" i="6"/>
  <c r="CJ49" i="6"/>
  <c r="CJ17" i="6"/>
  <c r="CJ23" i="6" s="1"/>
  <c r="CJ33" i="6"/>
  <c r="CJ8" i="6"/>
  <c r="CJ27" i="6"/>
  <c r="CK9" i="6"/>
  <c r="CJ38" i="6"/>
  <c r="CJ39" i="6"/>
  <c r="CJ28" i="6"/>
  <c r="CJ35" i="6"/>
  <c r="CJ29" i="6"/>
  <c r="CJ45" i="6"/>
  <c r="CJ41" i="6"/>
  <c r="CD9" i="7"/>
  <c r="CD10" i="7" s="1"/>
  <c r="CC8" i="7"/>
  <c r="CC13" i="7" s="1"/>
  <c r="CC15" i="7" s="1"/>
  <c r="CC1" i="7"/>
  <c r="CB22" i="7" l="1"/>
  <c r="CC17" i="7"/>
  <c r="CK10" i="6"/>
  <c r="CE9" i="7"/>
  <c r="CE10" i="7" s="1"/>
  <c r="CD1" i="7"/>
  <c r="CD8" i="7"/>
  <c r="CD13" i="7" s="1"/>
  <c r="CC22" i="7" l="1"/>
  <c r="CD15" i="7"/>
  <c r="CD17" i="7" s="1"/>
  <c r="CK49" i="6"/>
  <c r="CK32" i="6"/>
  <c r="CK17" i="6"/>
  <c r="CK23" i="6" s="1"/>
  <c r="CK40" i="6"/>
  <c r="CK33" i="6"/>
  <c r="CK1" i="6"/>
  <c r="CK35" i="6"/>
  <c r="CL9" i="6"/>
  <c r="CK34" i="6"/>
  <c r="CK8" i="6"/>
  <c r="CK29" i="6"/>
  <c r="CK38" i="6"/>
  <c r="CK51" i="6"/>
  <c r="CK41" i="6"/>
  <c r="CK28" i="6"/>
  <c r="CK26" i="6"/>
  <c r="CK45" i="6"/>
  <c r="CK39" i="6"/>
  <c r="CK27" i="6"/>
  <c r="CF9" i="7"/>
  <c r="CF10" i="7" s="1"/>
  <c r="CE8" i="7"/>
  <c r="CE13" i="7" s="1"/>
  <c r="CE15" i="7" s="1"/>
  <c r="CE1" i="7"/>
  <c r="CD22" i="7" l="1"/>
  <c r="CE17" i="7"/>
  <c r="CL10" i="6"/>
  <c r="CG9" i="7"/>
  <c r="CG10" i="7" s="1"/>
  <c r="CF1" i="7"/>
  <c r="CF8" i="7"/>
  <c r="CF13" i="7" s="1"/>
  <c r="CE22" i="7" l="1"/>
  <c r="CF15" i="7"/>
  <c r="CF17" i="7" s="1"/>
  <c r="CL45" i="6"/>
  <c r="CL40" i="6"/>
  <c r="CL17" i="6"/>
  <c r="CL23" i="6" s="1"/>
  <c r="CL51" i="6"/>
  <c r="CL33" i="6"/>
  <c r="CL26" i="6"/>
  <c r="CL35" i="6"/>
  <c r="CL1" i="6"/>
  <c r="CL34" i="6"/>
  <c r="CL8" i="6"/>
  <c r="CL38" i="6"/>
  <c r="CL49" i="6"/>
  <c r="CL32" i="6"/>
  <c r="CM9" i="6"/>
  <c r="CL41" i="6"/>
  <c r="CL39" i="6"/>
  <c r="CL29" i="6"/>
  <c r="CL28" i="6"/>
  <c r="CL27" i="6"/>
  <c r="CH9" i="7"/>
  <c r="CH10" i="7" s="1"/>
  <c r="CG8" i="7"/>
  <c r="CG13" i="7" s="1"/>
  <c r="CG15" i="7" s="1"/>
  <c r="CG1" i="7"/>
  <c r="CF22" i="7" l="1"/>
  <c r="CG17" i="7"/>
  <c r="CM10" i="6"/>
  <c r="CI9" i="7"/>
  <c r="CI10" i="7" s="1"/>
  <c r="CH8" i="7"/>
  <c r="CH13" i="7" s="1"/>
  <c r="CH1" i="7"/>
  <c r="CG22" i="7" l="1"/>
  <c r="CH15" i="7"/>
  <c r="CH17" i="7" s="1"/>
  <c r="CM45" i="6"/>
  <c r="CM40" i="6"/>
  <c r="CM27" i="6"/>
  <c r="CM1" i="6"/>
  <c r="CM34" i="6"/>
  <c r="CM8" i="6"/>
  <c r="CM41" i="6"/>
  <c r="CM51" i="6"/>
  <c r="CM32" i="6"/>
  <c r="CM17" i="6"/>
  <c r="CM23" i="6" s="1"/>
  <c r="CM49" i="6"/>
  <c r="CM26" i="6"/>
  <c r="CM33" i="6"/>
  <c r="CM35" i="6"/>
  <c r="CN9" i="6"/>
  <c r="CM39" i="6"/>
  <c r="CM29" i="6"/>
  <c r="CM38" i="6"/>
  <c r="CM28" i="6"/>
  <c r="CJ9" i="7"/>
  <c r="CJ10" i="7" s="1"/>
  <c r="CI8" i="7"/>
  <c r="CI13" i="7" s="1"/>
  <c r="CI15" i="7" s="1"/>
  <c r="CI1" i="7"/>
  <c r="CH22" i="7" l="1"/>
  <c r="CI17" i="7"/>
  <c r="CN10" i="6"/>
  <c r="CK9" i="7"/>
  <c r="CK10" i="7" s="1"/>
  <c r="CJ8" i="7"/>
  <c r="CJ13" i="7" s="1"/>
  <c r="CJ1" i="7"/>
  <c r="CI22" i="7" l="1"/>
  <c r="CJ15" i="7"/>
  <c r="CJ17" i="7" s="1"/>
  <c r="CN45" i="6"/>
  <c r="CN40" i="6"/>
  <c r="CN28" i="6"/>
  <c r="CN33" i="6"/>
  <c r="CN17" i="6"/>
  <c r="CN23" i="6" s="1"/>
  <c r="CN32" i="6"/>
  <c r="CN1" i="6"/>
  <c r="CN49" i="6"/>
  <c r="CN34" i="6"/>
  <c r="CN8" i="6"/>
  <c r="CN35" i="6"/>
  <c r="CO9" i="6"/>
  <c r="CN39" i="6"/>
  <c r="CN27" i="6"/>
  <c r="CN38" i="6"/>
  <c r="CN51" i="6"/>
  <c r="CN41" i="6"/>
  <c r="CN29" i="6"/>
  <c r="CN26" i="6"/>
  <c r="CL9" i="7"/>
  <c r="CL10" i="7" s="1"/>
  <c r="CK1" i="7"/>
  <c r="CK8" i="7"/>
  <c r="CK13" i="7" s="1"/>
  <c r="CJ22" i="7" l="1"/>
  <c r="CK15" i="7"/>
  <c r="CK17" i="7" s="1"/>
  <c r="CO10" i="6"/>
  <c r="CM9" i="7"/>
  <c r="CM10" i="7" s="1"/>
  <c r="CL1" i="7"/>
  <c r="CL8" i="7"/>
  <c r="CL13" i="7" s="1"/>
  <c r="CK22" i="7" l="1"/>
  <c r="CL15" i="7"/>
  <c r="CL17" i="7" s="1"/>
  <c r="CO49" i="6"/>
  <c r="CO40" i="6"/>
  <c r="CO27" i="6"/>
  <c r="CO51" i="6"/>
  <c r="CO41" i="6"/>
  <c r="CO29" i="6"/>
  <c r="CO45" i="6"/>
  <c r="CO33" i="6"/>
  <c r="CO17" i="6"/>
  <c r="CO23" i="6" s="1"/>
  <c r="CO32" i="6"/>
  <c r="CO1" i="6"/>
  <c r="CO35" i="6"/>
  <c r="CP9" i="6"/>
  <c r="CO28" i="6"/>
  <c r="CO8" i="6"/>
  <c r="CO26" i="6"/>
  <c r="CO34" i="6"/>
  <c r="CO38" i="6"/>
  <c r="CO39" i="6"/>
  <c r="CN9" i="7"/>
  <c r="CN10" i="7" s="1"/>
  <c r="CM1" i="7"/>
  <c r="CM8" i="7"/>
  <c r="CM13" i="7" s="1"/>
  <c r="CL22" i="7" l="1"/>
  <c r="CM15" i="7"/>
  <c r="CM17" i="7" s="1"/>
  <c r="CP10" i="6"/>
  <c r="CO9" i="7"/>
  <c r="CO10" i="7" s="1"/>
  <c r="CN8" i="7"/>
  <c r="CN13" i="7" s="1"/>
  <c r="CN1" i="7"/>
  <c r="CM22" i="7" l="1"/>
  <c r="CN15" i="7"/>
  <c r="CN17" i="7" s="1"/>
  <c r="CP51" i="6"/>
  <c r="CP41" i="6"/>
  <c r="CP28" i="6"/>
  <c r="CP17" i="6"/>
  <c r="CP23" i="6" s="1"/>
  <c r="CP49" i="6"/>
  <c r="CP45" i="6"/>
  <c r="CP33" i="6"/>
  <c r="CP32" i="6"/>
  <c r="CP1" i="6"/>
  <c r="CP35" i="6"/>
  <c r="CP34" i="6"/>
  <c r="CQ9" i="6"/>
  <c r="CP27" i="6"/>
  <c r="CP26" i="6"/>
  <c r="CP38" i="6"/>
  <c r="CP8" i="6"/>
  <c r="CP39" i="6"/>
  <c r="CP40" i="6"/>
  <c r="CP29" i="6"/>
  <c r="CP9" i="7"/>
  <c r="CP10" i="7" s="1"/>
  <c r="CO1" i="7"/>
  <c r="CO8" i="7"/>
  <c r="CO13" i="7" s="1"/>
  <c r="CN22" i="7" l="1"/>
  <c r="CO15" i="7"/>
  <c r="CO17" i="7" s="1"/>
  <c r="CQ10" i="6"/>
  <c r="CQ9" i="7"/>
  <c r="CQ10" i="7" s="1"/>
  <c r="CP1" i="7"/>
  <c r="CP8" i="7"/>
  <c r="CP13" i="7" s="1"/>
  <c r="CO22" i="7" l="1"/>
  <c r="CP15" i="7"/>
  <c r="CP17" i="7" s="1"/>
  <c r="CQ51" i="6"/>
  <c r="CQ33" i="6"/>
  <c r="CQ17" i="6"/>
  <c r="CQ23" i="6" s="1"/>
  <c r="CQ32" i="6"/>
  <c r="CQ1" i="6"/>
  <c r="CQ34" i="6"/>
  <c r="CR9" i="6"/>
  <c r="CQ8" i="6"/>
  <c r="CQ35" i="6"/>
  <c r="CQ38" i="6"/>
  <c r="CQ28" i="6"/>
  <c r="CQ27" i="6"/>
  <c r="CQ40" i="6"/>
  <c r="CQ45" i="6"/>
  <c r="CQ39" i="6"/>
  <c r="CQ26" i="6"/>
  <c r="CQ49" i="6"/>
  <c r="CQ41" i="6"/>
  <c r="CQ29" i="6"/>
  <c r="CR9" i="7"/>
  <c r="CR10" i="7" s="1"/>
  <c r="CQ8" i="7"/>
  <c r="CQ13" i="7" s="1"/>
  <c r="CQ15" i="7" s="1"/>
  <c r="CQ1" i="7"/>
  <c r="CP22" i="7" l="1"/>
  <c r="CQ17" i="7"/>
  <c r="CR10" i="6"/>
  <c r="CS9" i="7"/>
  <c r="CS10" i="7" s="1"/>
  <c r="CR8" i="7"/>
  <c r="CR13" i="7" s="1"/>
  <c r="CR1" i="7"/>
  <c r="CQ22" i="7" l="1"/>
  <c r="CR15" i="7"/>
  <c r="CR17" i="7" s="1"/>
  <c r="CR45" i="6"/>
  <c r="CR41" i="6"/>
  <c r="CR27" i="6"/>
  <c r="CR17" i="6"/>
  <c r="CR23" i="6" s="1"/>
  <c r="CR1" i="6"/>
  <c r="CS9" i="6"/>
  <c r="CR8" i="6"/>
  <c r="CR38" i="6"/>
  <c r="CR29" i="6"/>
  <c r="CR39" i="6"/>
  <c r="CR51" i="6"/>
  <c r="CR40" i="6"/>
  <c r="CR26" i="6"/>
  <c r="CR34" i="6"/>
  <c r="CR33" i="6"/>
  <c r="CR49" i="6"/>
  <c r="CR32" i="6"/>
  <c r="CR35" i="6"/>
  <c r="CR28" i="6"/>
  <c r="CT9" i="7"/>
  <c r="CT10" i="7" s="1"/>
  <c r="CS1" i="7"/>
  <c r="CS8" i="7"/>
  <c r="CS13" i="7" s="1"/>
  <c r="CR22" i="7" l="1"/>
  <c r="CS15" i="7"/>
  <c r="CS17" i="7" s="1"/>
  <c r="CS10" i="6"/>
  <c r="CU9" i="7"/>
  <c r="CU10" i="7" s="1"/>
  <c r="CT8" i="7"/>
  <c r="CT13" i="7" s="1"/>
  <c r="CT1" i="7"/>
  <c r="CS22" i="7" l="1"/>
  <c r="CT15" i="7"/>
  <c r="CT17" i="7" s="1"/>
  <c r="CS49" i="6"/>
  <c r="CS32" i="6"/>
  <c r="CS17" i="6"/>
  <c r="CS23" i="6" s="1"/>
  <c r="CS29" i="6"/>
  <c r="CS45" i="6"/>
  <c r="CS40" i="6"/>
  <c r="CS51" i="6"/>
  <c r="CS39" i="6"/>
  <c r="CS35" i="6"/>
  <c r="CS1" i="6"/>
  <c r="CS34" i="6"/>
  <c r="CS8" i="6"/>
  <c r="CS38" i="6"/>
  <c r="CS41" i="6"/>
  <c r="CS33" i="6"/>
  <c r="CT9" i="6"/>
  <c r="CS28" i="6"/>
  <c r="CS27" i="6"/>
  <c r="CS26" i="6"/>
  <c r="CV9" i="7"/>
  <c r="CV10" i="7" s="1"/>
  <c r="CU8" i="7"/>
  <c r="CU13" i="7" s="1"/>
  <c r="CU1" i="7"/>
  <c r="CT22" i="7" l="1"/>
  <c r="CU15" i="7"/>
  <c r="CU17" i="7" s="1"/>
  <c r="CT10" i="6"/>
  <c r="CW9" i="7"/>
  <c r="CW10" i="7" s="1"/>
  <c r="CV1" i="7"/>
  <c r="CV8" i="7"/>
  <c r="CV13" i="7" s="1"/>
  <c r="CU22" i="7" l="1"/>
  <c r="CV15" i="7"/>
  <c r="CV17" i="7" s="1"/>
  <c r="CT51" i="6"/>
  <c r="CT40" i="6"/>
  <c r="CT26" i="6"/>
  <c r="CT33" i="6"/>
  <c r="CT35" i="6"/>
  <c r="CT1" i="6"/>
  <c r="CU9" i="6"/>
  <c r="CT41" i="6"/>
  <c r="CT45" i="6"/>
  <c r="CT17" i="6"/>
  <c r="CT23" i="6" s="1"/>
  <c r="CT8" i="6"/>
  <c r="CT28" i="6"/>
  <c r="CT49" i="6"/>
  <c r="CT27" i="6"/>
  <c r="CT34" i="6"/>
  <c r="CT32" i="6"/>
  <c r="CT29" i="6"/>
  <c r="CT38" i="6"/>
  <c r="CT39" i="6"/>
  <c r="CX9" i="7"/>
  <c r="CX10" i="7" s="1"/>
  <c r="CW8" i="7"/>
  <c r="CW13" i="7" s="1"/>
  <c r="CW15" i="7" s="1"/>
  <c r="CW1" i="7"/>
  <c r="CV22" i="7" l="1"/>
  <c r="CW17" i="7"/>
  <c r="CU10" i="6"/>
  <c r="CY9" i="7"/>
  <c r="CY10" i="7" s="1"/>
  <c r="CX8" i="7"/>
  <c r="CX13" i="7" s="1"/>
  <c r="CX1" i="7"/>
  <c r="CW22" i="7" l="1"/>
  <c r="CX15" i="7"/>
  <c r="CX17" i="7" s="1"/>
  <c r="CU51" i="6"/>
  <c r="CU40" i="6"/>
  <c r="CU27" i="6"/>
  <c r="CU49" i="6"/>
  <c r="CU32" i="6"/>
  <c r="CU17" i="6"/>
  <c r="CU23" i="6" s="1"/>
  <c r="CU41" i="6"/>
  <c r="CU35" i="6"/>
  <c r="CU1" i="6"/>
  <c r="CV9" i="6"/>
  <c r="CU29" i="6"/>
  <c r="CU28" i="6"/>
  <c r="CU34" i="6"/>
  <c r="CU8" i="6"/>
  <c r="CU33" i="6"/>
  <c r="CU38" i="6"/>
  <c r="CU39" i="6"/>
  <c r="CU45" i="6"/>
  <c r="CU26" i="6"/>
  <c r="CZ9" i="7"/>
  <c r="CZ10" i="7" s="1"/>
  <c r="CY1" i="7"/>
  <c r="CY8" i="7"/>
  <c r="CY13" i="7" s="1"/>
  <c r="CY15" i="7" s="1"/>
  <c r="CX22" i="7" l="1"/>
  <c r="CY17" i="7"/>
  <c r="CV10" i="6"/>
  <c r="DA9" i="7"/>
  <c r="DA10" i="7" s="1"/>
  <c r="CZ8" i="7"/>
  <c r="CZ13" i="7" s="1"/>
  <c r="CZ1" i="7"/>
  <c r="CY22" i="7" l="1"/>
  <c r="CZ15" i="7"/>
  <c r="CZ17" i="7" s="1"/>
  <c r="CV49" i="6"/>
  <c r="CV33" i="6"/>
  <c r="CV17" i="6"/>
  <c r="CV23" i="6" s="1"/>
  <c r="CV32" i="6"/>
  <c r="CV1" i="6"/>
  <c r="CV34" i="6"/>
  <c r="CV8" i="6"/>
  <c r="CV40" i="6"/>
  <c r="CV45" i="6"/>
  <c r="CV35" i="6"/>
  <c r="CW9" i="6"/>
  <c r="CV39" i="6"/>
  <c r="CV29" i="6"/>
  <c r="CV27" i="6"/>
  <c r="CV28" i="6"/>
  <c r="CV51" i="6"/>
  <c r="CV41" i="6"/>
  <c r="CV26" i="6"/>
  <c r="CV38" i="6"/>
  <c r="DB9" i="7"/>
  <c r="DB10" i="7" s="1"/>
  <c r="DA8" i="7"/>
  <c r="DA13" i="7" s="1"/>
  <c r="DA15" i="7" s="1"/>
  <c r="DA1" i="7"/>
  <c r="CZ22" i="7" l="1"/>
  <c r="DA17" i="7"/>
  <c r="CW10" i="6"/>
  <c r="DC9" i="7"/>
  <c r="DC10" i="7" s="1"/>
  <c r="DB8" i="7"/>
  <c r="DB13" i="7" s="1"/>
  <c r="DB1" i="7"/>
  <c r="DA22" i="7" l="1"/>
  <c r="DB15" i="7"/>
  <c r="DB17" i="7" s="1"/>
  <c r="CW51" i="6"/>
  <c r="CW41" i="6"/>
  <c r="CW29" i="6"/>
  <c r="CW45" i="6"/>
  <c r="CW32" i="6"/>
  <c r="CW35" i="6"/>
  <c r="CW1" i="6"/>
  <c r="CW33" i="6"/>
  <c r="CW8" i="6"/>
  <c r="CW17" i="6"/>
  <c r="CW23" i="6" s="1"/>
  <c r="CW34" i="6"/>
  <c r="CX9" i="6"/>
  <c r="CW38" i="6"/>
  <c r="CW28" i="6"/>
  <c r="CW49" i="6"/>
  <c r="CW40" i="6"/>
  <c r="CW27" i="6"/>
  <c r="CW39" i="6"/>
  <c r="CW26" i="6"/>
  <c r="DD9" i="7"/>
  <c r="DD10" i="7" s="1"/>
  <c r="DC8" i="7"/>
  <c r="DC13" i="7" s="1"/>
  <c r="DC1" i="7"/>
  <c r="DB22" i="7" l="1"/>
  <c r="DC15" i="7"/>
  <c r="DC17" i="7" s="1"/>
  <c r="CX10" i="6"/>
  <c r="DE9" i="7"/>
  <c r="DE10" i="7" s="1"/>
  <c r="DD8" i="7"/>
  <c r="DD13" i="7" s="1"/>
  <c r="DD1" i="7"/>
  <c r="DC22" i="7" l="1"/>
  <c r="DD15" i="7"/>
  <c r="DD17" i="7" s="1"/>
  <c r="CX51" i="6"/>
  <c r="CX41" i="6"/>
  <c r="CX28" i="6"/>
  <c r="CX45" i="6"/>
  <c r="CX33" i="6"/>
  <c r="CX17" i="6"/>
  <c r="CX23" i="6" s="1"/>
  <c r="CX32" i="6"/>
  <c r="CX1" i="6"/>
  <c r="CX35" i="6"/>
  <c r="CY9" i="6"/>
  <c r="CX34" i="6"/>
  <c r="CX8" i="6"/>
  <c r="CX39" i="6"/>
  <c r="CX27" i="6"/>
  <c r="CX26" i="6"/>
  <c r="CX29" i="6"/>
  <c r="CX40" i="6"/>
  <c r="CX49" i="6"/>
  <c r="CX38" i="6"/>
  <c r="DF9" i="7"/>
  <c r="DF10" i="7" s="1"/>
  <c r="DE1" i="7"/>
  <c r="DE8" i="7"/>
  <c r="DE13" i="7" s="1"/>
  <c r="DD22" i="7" l="1"/>
  <c r="DE15" i="7"/>
  <c r="DE17" i="7" s="1"/>
  <c r="CY10" i="6"/>
  <c r="DG9" i="7"/>
  <c r="DG10" i="7" s="1"/>
  <c r="DF1" i="7"/>
  <c r="DF8" i="7"/>
  <c r="DF13" i="7" s="1"/>
  <c r="DE22" i="7" l="1"/>
  <c r="DF15" i="7"/>
  <c r="DF17" i="7" s="1"/>
  <c r="CY49" i="6"/>
  <c r="CY41" i="6"/>
  <c r="CY29" i="6"/>
  <c r="CY51" i="6"/>
  <c r="CY33" i="6"/>
  <c r="CY17" i="6"/>
  <c r="CY23" i="6" s="1"/>
  <c r="CY1" i="6"/>
  <c r="CY35" i="6"/>
  <c r="CY8" i="6"/>
  <c r="CY34" i="6"/>
  <c r="CY38" i="6"/>
  <c r="CY40" i="6"/>
  <c r="CY45" i="6"/>
  <c r="CY32" i="6"/>
  <c r="CY28" i="6"/>
  <c r="CY27" i="6"/>
  <c r="CY39" i="6"/>
  <c r="CZ9" i="6"/>
  <c r="CY26" i="6"/>
  <c r="DH9" i="7"/>
  <c r="DH10" i="7" s="1"/>
  <c r="DG1" i="7"/>
  <c r="DG8" i="7"/>
  <c r="DG13" i="7" s="1"/>
  <c r="DF22" i="7" l="1"/>
  <c r="DG15" i="7"/>
  <c r="DG17" i="7" s="1"/>
  <c r="CZ10" i="6"/>
  <c r="DI9" i="7"/>
  <c r="DI10" i="7" s="1"/>
  <c r="DH1" i="7"/>
  <c r="DH8" i="7"/>
  <c r="DH13" i="7" s="1"/>
  <c r="DG22" i="7" l="1"/>
  <c r="DH15" i="7"/>
  <c r="DH17" i="7" s="1"/>
  <c r="CZ51" i="6"/>
  <c r="CZ40" i="6"/>
  <c r="CZ17" i="6"/>
  <c r="CZ23" i="6" s="1"/>
  <c r="CZ49" i="6"/>
  <c r="CZ32" i="6"/>
  <c r="CZ29" i="6"/>
  <c r="CZ34" i="6"/>
  <c r="CZ1" i="6"/>
  <c r="CZ33" i="6"/>
  <c r="DA9" i="6"/>
  <c r="CZ35" i="6"/>
  <c r="CZ8" i="6"/>
  <c r="CZ28" i="6"/>
  <c r="CZ26" i="6"/>
  <c r="CZ38" i="6"/>
  <c r="CZ39" i="6"/>
  <c r="CZ27" i="6"/>
  <c r="CZ45" i="6"/>
  <c r="CZ41" i="6"/>
  <c r="DJ9" i="7"/>
  <c r="DJ10" i="7" s="1"/>
  <c r="DI1" i="7"/>
  <c r="DI8" i="7"/>
  <c r="DI13" i="7" s="1"/>
  <c r="DH22" i="7" l="1"/>
  <c r="DI15" i="7"/>
  <c r="DI17" i="7" s="1"/>
  <c r="DA10" i="6"/>
  <c r="DK9" i="7"/>
  <c r="DK10" i="7" s="1"/>
  <c r="DJ1" i="7"/>
  <c r="DJ8" i="7"/>
  <c r="DJ13" i="7" s="1"/>
  <c r="DI22" i="7" l="1"/>
  <c r="DJ15" i="7"/>
  <c r="DJ17" i="7" s="1"/>
  <c r="DA49" i="6"/>
  <c r="DA32" i="6"/>
  <c r="DA29" i="6"/>
  <c r="DA8" i="6"/>
  <c r="DA51" i="6"/>
  <c r="DA35" i="6"/>
  <c r="DA1" i="6"/>
  <c r="DA34" i="6"/>
  <c r="DA39" i="6"/>
  <c r="DA17" i="6"/>
  <c r="DA23" i="6" s="1"/>
  <c r="DA33" i="6"/>
  <c r="DB9" i="6"/>
  <c r="DA41" i="6"/>
  <c r="DA27" i="6"/>
  <c r="DA38" i="6"/>
  <c r="DA28" i="6"/>
  <c r="DA45" i="6"/>
  <c r="DA40" i="6"/>
  <c r="DA26" i="6"/>
  <c r="DL9" i="7"/>
  <c r="DL10" i="7" s="1"/>
  <c r="DK8" i="7"/>
  <c r="DK13" i="7" s="1"/>
  <c r="DK15" i="7" s="1"/>
  <c r="DK1" i="7"/>
  <c r="DJ22" i="7" l="1"/>
  <c r="DK17" i="7"/>
  <c r="DB10" i="6"/>
  <c r="DM9" i="7"/>
  <c r="DM10" i="7" s="1"/>
  <c r="DL1" i="7"/>
  <c r="DL8" i="7"/>
  <c r="DL13" i="7" s="1"/>
  <c r="DK22" i="7" l="1"/>
  <c r="DL15" i="7"/>
  <c r="DL17" i="7" s="1"/>
  <c r="DB51" i="6"/>
  <c r="DB33" i="6"/>
  <c r="DB17" i="6"/>
  <c r="DB23" i="6" s="1"/>
  <c r="DB35" i="6"/>
  <c r="DB8" i="6"/>
  <c r="DB28" i="6"/>
  <c r="DB40" i="6"/>
  <c r="DB34" i="6"/>
  <c r="DB1" i="6"/>
  <c r="DB32" i="6"/>
  <c r="DC9" i="6"/>
  <c r="DB39" i="6"/>
  <c r="DB29" i="6"/>
  <c r="DB38" i="6"/>
  <c r="DB45" i="6"/>
  <c r="DB26" i="6"/>
  <c r="DB49" i="6"/>
  <c r="DB41" i="6"/>
  <c r="DB27" i="6"/>
  <c r="DN9" i="7"/>
  <c r="DN10" i="7" s="1"/>
  <c r="DM8" i="7"/>
  <c r="DM13" i="7" s="1"/>
  <c r="DM15" i="7" s="1"/>
  <c r="DM1" i="7"/>
  <c r="DL22" i="7" l="1"/>
  <c r="DM17" i="7"/>
  <c r="DC10" i="6"/>
  <c r="DO9" i="7"/>
  <c r="DO10" i="7" s="1"/>
  <c r="DN8" i="7"/>
  <c r="DN13" i="7" s="1"/>
  <c r="DN1" i="7"/>
  <c r="DM22" i="7" l="1"/>
  <c r="DN15" i="7"/>
  <c r="DN17" i="7" s="1"/>
  <c r="DC45" i="6"/>
  <c r="DC40" i="6"/>
  <c r="DC17" i="6"/>
  <c r="DC23" i="6" s="1"/>
  <c r="DC49" i="6"/>
  <c r="DC32" i="6"/>
  <c r="DC35" i="6"/>
  <c r="DC1" i="6"/>
  <c r="DC33" i="6"/>
  <c r="DC34" i="6"/>
  <c r="DC39" i="6"/>
  <c r="DC28" i="6"/>
  <c r="DC41" i="6"/>
  <c r="DC29" i="6"/>
  <c r="DC8" i="6"/>
  <c r="DD9" i="6"/>
  <c r="DC51" i="6"/>
  <c r="DC27" i="6"/>
  <c r="DC26" i="6"/>
  <c r="DC38" i="6"/>
  <c r="DP9" i="7"/>
  <c r="DP10" i="7" s="1"/>
  <c r="DO8" i="7"/>
  <c r="DO13" i="7" s="1"/>
  <c r="DO15" i="7" s="1"/>
  <c r="DO1" i="7"/>
  <c r="DN22" i="7" l="1"/>
  <c r="DO17" i="7"/>
  <c r="DD10" i="6"/>
  <c r="DQ9" i="7"/>
  <c r="DQ10" i="7" s="1"/>
  <c r="DP8" i="7"/>
  <c r="DP13" i="7" s="1"/>
  <c r="DP1" i="7"/>
  <c r="DO22" i="7" l="1"/>
  <c r="DP15" i="7"/>
  <c r="DP17" i="7" s="1"/>
  <c r="DD51" i="6"/>
  <c r="DD41" i="6"/>
  <c r="DD28" i="6"/>
  <c r="DD45" i="6"/>
  <c r="DD17" i="6"/>
  <c r="DD23" i="6" s="1"/>
  <c r="DD32" i="6"/>
  <c r="DD29" i="6"/>
  <c r="DD34" i="6"/>
  <c r="DD1" i="6"/>
  <c r="DD33" i="6"/>
  <c r="DD8" i="6"/>
  <c r="DE9" i="6"/>
  <c r="DD39" i="6"/>
  <c r="DD38" i="6"/>
  <c r="DD40" i="6"/>
  <c r="DD49" i="6"/>
  <c r="DD35" i="6"/>
  <c r="DD27" i="6"/>
  <c r="DD26" i="6"/>
  <c r="DR9" i="7"/>
  <c r="DR10" i="7" s="1"/>
  <c r="DQ8" i="7"/>
  <c r="DQ13" i="7" s="1"/>
  <c r="DQ15" i="7" s="1"/>
  <c r="DQ1" i="7"/>
  <c r="DP22" i="7" l="1"/>
  <c r="DQ17" i="7"/>
  <c r="DE10" i="6"/>
  <c r="DS9" i="7"/>
  <c r="DS10" i="7" s="1"/>
  <c r="DR1" i="7"/>
  <c r="DR8" i="7"/>
  <c r="DR13" i="7" s="1"/>
  <c r="DR15" i="7" s="1"/>
  <c r="DQ22" i="7" l="1"/>
  <c r="DR17" i="7"/>
  <c r="DE35" i="6"/>
  <c r="DE1" i="6"/>
  <c r="DE34" i="6"/>
  <c r="DF9" i="6"/>
  <c r="DE33" i="6"/>
  <c r="DE8" i="6"/>
  <c r="DE39" i="6"/>
  <c r="DE26" i="6"/>
  <c r="DE38" i="6"/>
  <c r="DE28" i="6"/>
  <c r="DE49" i="6"/>
  <c r="DE40" i="6"/>
  <c r="DE27" i="6"/>
  <c r="DE29" i="6"/>
  <c r="DE51" i="6"/>
  <c r="DE41" i="6"/>
  <c r="DE45" i="6"/>
  <c r="DE32" i="6"/>
  <c r="DE17" i="6"/>
  <c r="DE23" i="6" s="1"/>
  <c r="DT9" i="7"/>
  <c r="DT10" i="7" s="1"/>
  <c r="DS8" i="7"/>
  <c r="DS13" i="7" s="1"/>
  <c r="DS1" i="7"/>
  <c r="DR22" i="7" l="1"/>
  <c r="DS15" i="7"/>
  <c r="DS17" i="7" s="1"/>
  <c r="DF10" i="6"/>
  <c r="DU9" i="7"/>
  <c r="DU10" i="7" s="1"/>
  <c r="DT1" i="7"/>
  <c r="DT8" i="7"/>
  <c r="DT13" i="7" s="1"/>
  <c r="DS22" i="7" l="1"/>
  <c r="DT15" i="7"/>
  <c r="DT17" i="7" s="1"/>
  <c r="DF45" i="6"/>
  <c r="DF32" i="6"/>
  <c r="DF17" i="6"/>
  <c r="DF23" i="6" s="1"/>
  <c r="DF26" i="6"/>
  <c r="DF35" i="6"/>
  <c r="DF1" i="6"/>
  <c r="DF33" i="6"/>
  <c r="DG9" i="6"/>
  <c r="DF39" i="6"/>
  <c r="DF38" i="6"/>
  <c r="DF28" i="6"/>
  <c r="DF29" i="6"/>
  <c r="DF34" i="6"/>
  <c r="DF8" i="6"/>
  <c r="DF27" i="6"/>
  <c r="DF41" i="6"/>
  <c r="DF49" i="6"/>
  <c r="DF40" i="6"/>
  <c r="DF51" i="6"/>
  <c r="DV9" i="7"/>
  <c r="DV10" i="7" s="1"/>
  <c r="DU8" i="7"/>
  <c r="DU13" i="7" s="1"/>
  <c r="DU15" i="7" s="1"/>
  <c r="DU1" i="7"/>
  <c r="DT22" i="7" l="1"/>
  <c r="DU17" i="7"/>
  <c r="DG10" i="6"/>
  <c r="DW9" i="7"/>
  <c r="DW10" i="7" s="1"/>
  <c r="DV1" i="7"/>
  <c r="DV8" i="7"/>
  <c r="DV13" i="7" s="1"/>
  <c r="DU22" i="7" l="1"/>
  <c r="DV15" i="7"/>
  <c r="DV17" i="7" s="1"/>
  <c r="DG34" i="6"/>
  <c r="DG1" i="6"/>
  <c r="DG35" i="6"/>
  <c r="DH9" i="6"/>
  <c r="DG32" i="6"/>
  <c r="DG8" i="6"/>
  <c r="DG27" i="6"/>
  <c r="DG26" i="6"/>
  <c r="DG17" i="6"/>
  <c r="DG23" i="6" s="1"/>
  <c r="DG38" i="6"/>
  <c r="DG28" i="6"/>
  <c r="DG39" i="6"/>
  <c r="DG45" i="6"/>
  <c r="DG40" i="6"/>
  <c r="DG51" i="6"/>
  <c r="DG33" i="6"/>
  <c r="DG29" i="6"/>
  <c r="DG49" i="6"/>
  <c r="DG41" i="6"/>
  <c r="DX9" i="7"/>
  <c r="DX10" i="7" s="1"/>
  <c r="DW1" i="7"/>
  <c r="DW8" i="7"/>
  <c r="DW13" i="7" s="1"/>
  <c r="DV22" i="7" l="1"/>
  <c r="DW15" i="7"/>
  <c r="DW17" i="7" s="1"/>
  <c r="DH10" i="6"/>
  <c r="DY9" i="7"/>
  <c r="DY10" i="7" s="1"/>
  <c r="DX8" i="7"/>
  <c r="DX13" i="7" s="1"/>
  <c r="DX1" i="7"/>
  <c r="DW22" i="7" l="1"/>
  <c r="DX15" i="7"/>
  <c r="DX17" i="7" s="1"/>
  <c r="DH51" i="6"/>
  <c r="DH40" i="6"/>
  <c r="DH17" i="6"/>
  <c r="DH23" i="6" s="1"/>
  <c r="DH32" i="6"/>
  <c r="DH29" i="6"/>
  <c r="DH49" i="6"/>
  <c r="DH1" i="6"/>
  <c r="DH38" i="6"/>
  <c r="DH39" i="6"/>
  <c r="DH34" i="6"/>
  <c r="DH33" i="6"/>
  <c r="DH8" i="6"/>
  <c r="DH35" i="6"/>
  <c r="DI9" i="6"/>
  <c r="DH28" i="6"/>
  <c r="DH27" i="6"/>
  <c r="DH45" i="6"/>
  <c r="DH41" i="6"/>
  <c r="DH26" i="6"/>
  <c r="DZ9" i="7"/>
  <c r="DZ10" i="7" s="1"/>
  <c r="DY1" i="7"/>
  <c r="DY8" i="7"/>
  <c r="DY13" i="7" s="1"/>
  <c r="DX22" i="7" l="1"/>
  <c r="DY15" i="7"/>
  <c r="DY17" i="7" s="1"/>
  <c r="DI10" i="6"/>
  <c r="EA9" i="7"/>
  <c r="EA10" i="7" s="1"/>
  <c r="DZ8" i="7"/>
  <c r="DZ13" i="7" s="1"/>
  <c r="DZ1" i="7"/>
  <c r="DY22" i="7" l="1"/>
  <c r="DZ15" i="7"/>
  <c r="DZ17" i="7" s="1"/>
  <c r="DI35" i="6"/>
  <c r="DI1" i="6"/>
  <c r="DJ9" i="6"/>
  <c r="DI38" i="6"/>
  <c r="DI28" i="6"/>
  <c r="DI27" i="6"/>
  <c r="DI39" i="6"/>
  <c r="DI45" i="6"/>
  <c r="DI41" i="6"/>
  <c r="DI26" i="6"/>
  <c r="DI17" i="6"/>
  <c r="DI23" i="6" s="1"/>
  <c r="DI49" i="6"/>
  <c r="DI32" i="6"/>
  <c r="DI29" i="6"/>
  <c r="DI8" i="6"/>
  <c r="DI33" i="6"/>
  <c r="DI51" i="6"/>
  <c r="DI40" i="6"/>
  <c r="DI34" i="6"/>
  <c r="EB9" i="7"/>
  <c r="EB10" i="7" s="1"/>
  <c r="EA8" i="7"/>
  <c r="EA13" i="7" s="1"/>
  <c r="EA1" i="7"/>
  <c r="DZ22" i="7" l="1"/>
  <c r="EA15" i="7"/>
  <c r="EA17" i="7" s="1"/>
  <c r="DJ10" i="6"/>
  <c r="EC9" i="7"/>
  <c r="EC10" i="7" s="1"/>
  <c r="EB8" i="7"/>
  <c r="EB13" i="7" s="1"/>
  <c r="EB1" i="7"/>
  <c r="EA22" i="7" l="1"/>
  <c r="EB15" i="7"/>
  <c r="EB17" i="7" s="1"/>
  <c r="DJ45" i="6"/>
  <c r="DJ40" i="6"/>
  <c r="DJ17" i="6"/>
  <c r="DJ23" i="6" s="1"/>
  <c r="DJ51" i="6"/>
  <c r="DJ34" i="6"/>
  <c r="DJ32" i="6"/>
  <c r="DJ1" i="6"/>
  <c r="DJ8" i="6"/>
  <c r="DJ33" i="6"/>
  <c r="DJ28" i="6"/>
  <c r="DJ38" i="6"/>
  <c r="DJ41" i="6"/>
  <c r="DJ29" i="6"/>
  <c r="DJ35" i="6"/>
  <c r="DK9" i="6"/>
  <c r="DJ49" i="6"/>
  <c r="DJ39" i="6"/>
  <c r="DJ27" i="6"/>
  <c r="DJ26" i="6"/>
  <c r="ED9" i="7"/>
  <c r="ED10" i="7" s="1"/>
  <c r="EC1" i="7"/>
  <c r="EC8" i="7"/>
  <c r="EC13" i="7" s="1"/>
  <c r="EB22" i="7" l="1"/>
  <c r="EC15" i="7"/>
  <c r="EC17" i="7" s="1"/>
  <c r="DK10" i="6"/>
  <c r="EE9" i="7"/>
  <c r="EE10" i="7" s="1"/>
  <c r="ED8" i="7"/>
  <c r="ED13" i="7" s="1"/>
  <c r="ED1" i="7"/>
  <c r="EC22" i="7" l="1"/>
  <c r="ED15" i="7"/>
  <c r="ED17" i="7" s="1"/>
  <c r="DK33" i="6"/>
  <c r="DK8" i="6"/>
  <c r="DK34" i="6"/>
  <c r="DL9" i="6"/>
  <c r="DK28" i="6"/>
  <c r="DK38" i="6"/>
  <c r="DK26" i="6"/>
  <c r="DK51" i="6"/>
  <c r="DK27" i="6"/>
  <c r="DK40" i="6"/>
  <c r="DK39" i="6"/>
  <c r="DK41" i="6"/>
  <c r="DK49" i="6"/>
  <c r="DK17" i="6"/>
  <c r="DK23" i="6" s="1"/>
  <c r="DK35" i="6"/>
  <c r="DK1" i="6"/>
  <c r="DK45" i="6"/>
  <c r="DK32" i="6"/>
  <c r="DK29" i="6"/>
  <c r="EF9" i="7"/>
  <c r="EF10" i="7" s="1"/>
  <c r="EE8" i="7"/>
  <c r="EE13" i="7" s="1"/>
  <c r="EE15" i="7" s="1"/>
  <c r="EE1" i="7"/>
  <c r="ED22" i="7" l="1"/>
  <c r="EE17" i="7"/>
  <c r="DL10" i="6"/>
  <c r="EG9" i="7"/>
  <c r="EG10" i="7" s="1"/>
  <c r="EF8" i="7"/>
  <c r="EF13" i="7" s="1"/>
  <c r="EF1" i="7"/>
  <c r="EE22" i="7" l="1"/>
  <c r="EF15" i="7"/>
  <c r="EF17" i="7" s="1"/>
  <c r="DL45" i="6"/>
  <c r="DL40" i="6"/>
  <c r="DL17" i="6"/>
  <c r="DL23" i="6" s="1"/>
  <c r="DL1" i="6"/>
  <c r="DL33" i="6"/>
  <c r="DL8" i="6"/>
  <c r="DM9" i="6"/>
  <c r="DL26" i="6"/>
  <c r="DL51" i="6"/>
  <c r="DL28" i="6"/>
  <c r="DL49" i="6"/>
  <c r="DL32" i="6"/>
  <c r="DL29" i="6"/>
  <c r="DL34" i="6"/>
  <c r="DL35" i="6"/>
  <c r="DL39" i="6"/>
  <c r="DL27" i="6"/>
  <c r="DL38" i="6"/>
  <c r="DL41" i="6"/>
  <c r="EH9" i="7"/>
  <c r="EH10" i="7" s="1"/>
  <c r="EG8" i="7"/>
  <c r="EG13" i="7" s="1"/>
  <c r="EG15" i="7" s="1"/>
  <c r="EG1" i="7"/>
  <c r="EF22" i="7" l="1"/>
  <c r="EG17" i="7"/>
  <c r="DM10" i="6"/>
  <c r="EI9" i="7"/>
  <c r="EI10" i="7" s="1"/>
  <c r="EH1" i="7"/>
  <c r="EH8" i="7"/>
  <c r="EH13" i="7" s="1"/>
  <c r="EG22" i="7" l="1"/>
  <c r="EH15" i="7"/>
  <c r="EH17" i="7" s="1"/>
  <c r="DM33" i="6"/>
  <c r="DM8" i="6"/>
  <c r="DM26" i="6"/>
  <c r="DM38" i="6"/>
  <c r="DM28" i="6"/>
  <c r="DM49" i="6"/>
  <c r="DM40" i="6"/>
  <c r="DM51" i="6"/>
  <c r="DM39" i="6"/>
  <c r="DM27" i="6"/>
  <c r="DM41" i="6"/>
  <c r="DM29" i="6"/>
  <c r="DM35" i="6"/>
  <c r="DM1" i="6"/>
  <c r="DM34" i="6"/>
  <c r="DN9" i="6"/>
  <c r="DM45" i="6"/>
  <c r="DM32" i="6"/>
  <c r="DM17" i="6"/>
  <c r="DM23" i="6" s="1"/>
  <c r="EJ9" i="7"/>
  <c r="EJ10" i="7" s="1"/>
  <c r="EI1" i="7"/>
  <c r="EI8" i="7"/>
  <c r="EI13" i="7" s="1"/>
  <c r="EH22" i="7" l="1"/>
  <c r="EI15" i="7"/>
  <c r="EI17" i="7" s="1"/>
  <c r="DN10" i="6"/>
  <c r="EK9" i="7"/>
  <c r="EK10" i="7" s="1"/>
  <c r="EJ1" i="7"/>
  <c r="EJ8" i="7"/>
  <c r="EJ13" i="7" s="1"/>
  <c r="EI22" i="7" l="1"/>
  <c r="EJ15" i="7"/>
  <c r="EJ17" i="7" s="1"/>
  <c r="DN51" i="6"/>
  <c r="DN41" i="6"/>
  <c r="DN29" i="6"/>
  <c r="DN32" i="6"/>
  <c r="DN17" i="6"/>
  <c r="DN23" i="6" s="1"/>
  <c r="DN35" i="6"/>
  <c r="DN1" i="6"/>
  <c r="DN45" i="6"/>
  <c r="DO9" i="6"/>
  <c r="DN34" i="6"/>
  <c r="DN8" i="6"/>
  <c r="DN39" i="6"/>
  <c r="DN40" i="6"/>
  <c r="DN49" i="6"/>
  <c r="DN28" i="6"/>
  <c r="DN38" i="6"/>
  <c r="DN33" i="6"/>
  <c r="DN27" i="6"/>
  <c r="DN26" i="6"/>
  <c r="EL9" i="7"/>
  <c r="EL10" i="7" s="1"/>
  <c r="EK8" i="7"/>
  <c r="EK13" i="7" s="1"/>
  <c r="EK15" i="7" s="1"/>
  <c r="EK1" i="7"/>
  <c r="EJ22" i="7" l="1"/>
  <c r="EK17" i="7"/>
  <c r="DO10" i="6"/>
  <c r="EM9" i="7"/>
  <c r="EM10" i="7" s="1"/>
  <c r="EL1" i="7"/>
  <c r="EL8" i="7"/>
  <c r="EL13" i="7" s="1"/>
  <c r="EK22" i="7" l="1"/>
  <c r="EL15" i="7"/>
  <c r="EL17" i="7" s="1"/>
  <c r="DO32" i="6"/>
  <c r="DP9" i="6"/>
  <c r="DO35" i="6"/>
  <c r="DO8" i="6"/>
  <c r="DO34" i="6"/>
  <c r="DO1" i="6"/>
  <c r="DO49" i="6"/>
  <c r="DO41" i="6"/>
  <c r="DO17" i="6"/>
  <c r="DO23" i="6" s="1"/>
  <c r="DO38" i="6"/>
  <c r="DO28" i="6"/>
  <c r="DO39" i="6"/>
  <c r="DO27" i="6"/>
  <c r="DO45" i="6"/>
  <c r="DO40" i="6"/>
  <c r="DO26" i="6"/>
  <c r="DO51" i="6"/>
  <c r="DO33" i="6"/>
  <c r="DO29" i="6"/>
  <c r="EN9" i="7"/>
  <c r="EN10" i="7" s="1"/>
  <c r="EM8" i="7"/>
  <c r="EM13" i="7" s="1"/>
  <c r="EM15" i="7" s="1"/>
  <c r="EM1" i="7"/>
  <c r="EL22" i="7" l="1"/>
  <c r="EM17" i="7"/>
  <c r="DP10" i="6"/>
  <c r="EO9" i="7"/>
  <c r="EO10" i="7" s="1"/>
  <c r="EN8" i="7"/>
  <c r="EN13" i="7" s="1"/>
  <c r="EN1" i="7"/>
  <c r="EM22" i="7" l="1"/>
  <c r="EN15" i="7"/>
  <c r="EN17" i="7" s="1"/>
  <c r="DP51" i="6"/>
  <c r="DP40" i="6"/>
  <c r="DP17" i="6"/>
  <c r="DP23" i="6" s="1"/>
  <c r="DP49" i="6"/>
  <c r="DP32" i="6"/>
  <c r="DP29" i="6"/>
  <c r="DP34" i="6"/>
  <c r="DP1" i="6"/>
  <c r="DP38" i="6"/>
  <c r="DP27" i="6"/>
  <c r="DP45" i="6"/>
  <c r="DP26" i="6"/>
  <c r="DP33" i="6"/>
  <c r="DQ9" i="6"/>
  <c r="DP35" i="6"/>
  <c r="DP8" i="6"/>
  <c r="DP28" i="6"/>
  <c r="DP39" i="6"/>
  <c r="DP41" i="6"/>
  <c r="EP9" i="7"/>
  <c r="EP10" i="7" s="1"/>
  <c r="EO1" i="7"/>
  <c r="EO8" i="7"/>
  <c r="EO13" i="7" s="1"/>
  <c r="EN22" i="7" l="1"/>
  <c r="EO15" i="7"/>
  <c r="EO17" i="7" s="1"/>
  <c r="DQ10" i="6"/>
  <c r="EQ9" i="7"/>
  <c r="EQ10" i="7" s="1"/>
  <c r="EP1" i="7"/>
  <c r="EP8" i="7"/>
  <c r="EP13" i="7" s="1"/>
  <c r="EO22" i="7" l="1"/>
  <c r="EP15" i="7"/>
  <c r="EP17" i="7" s="1"/>
  <c r="DQ33" i="6"/>
  <c r="DR9" i="6"/>
  <c r="DQ38" i="6"/>
  <c r="DQ28" i="6"/>
  <c r="DQ41" i="6"/>
  <c r="DQ27" i="6"/>
  <c r="DQ39" i="6"/>
  <c r="DQ17" i="6"/>
  <c r="DQ23" i="6" s="1"/>
  <c r="DQ32" i="6"/>
  <c r="DQ35" i="6"/>
  <c r="DQ45" i="6"/>
  <c r="DQ26" i="6"/>
  <c r="DQ49" i="6"/>
  <c r="DQ51" i="6"/>
  <c r="DQ40" i="6"/>
  <c r="DQ29" i="6"/>
  <c r="DQ1" i="6"/>
  <c r="DQ34" i="6"/>
  <c r="DQ8" i="6"/>
  <c r="ER9" i="7"/>
  <c r="ER10" i="7" s="1"/>
  <c r="EQ1" i="7"/>
  <c r="EQ8" i="7"/>
  <c r="EQ13" i="7" s="1"/>
  <c r="EQ15" i="7" s="1"/>
  <c r="EP22" i="7" l="1"/>
  <c r="EQ17" i="7"/>
  <c r="DR10" i="6"/>
  <c r="ES9" i="7"/>
  <c r="ES10" i="7" s="1"/>
  <c r="ER8" i="7"/>
  <c r="ER13" i="7" s="1"/>
  <c r="ER1" i="7"/>
  <c r="EQ22" i="7" l="1"/>
  <c r="ER15" i="7"/>
  <c r="ER17" i="7" s="1"/>
  <c r="DR45" i="6"/>
  <c r="DR40" i="6"/>
  <c r="DR17" i="6"/>
  <c r="DR23" i="6" s="1"/>
  <c r="DS9" i="6"/>
  <c r="DR28" i="6"/>
  <c r="DR27" i="6"/>
  <c r="DR41" i="6"/>
  <c r="DR51" i="6"/>
  <c r="DR34" i="6"/>
  <c r="DR29" i="6"/>
  <c r="DR32" i="6"/>
  <c r="DR1" i="6"/>
  <c r="DR35" i="6"/>
  <c r="DR8" i="6"/>
  <c r="DR33" i="6"/>
  <c r="DR39" i="6"/>
  <c r="DR38" i="6"/>
  <c r="DR49" i="6"/>
  <c r="DR26" i="6"/>
  <c r="ET9" i="7"/>
  <c r="ET10" i="7" s="1"/>
  <c r="ES8" i="7"/>
  <c r="ES13" i="7" s="1"/>
  <c r="ES15" i="7" s="1"/>
  <c r="ES1" i="7"/>
  <c r="ER22" i="7" l="1"/>
  <c r="ES17" i="7"/>
  <c r="DS10" i="6"/>
  <c r="EU9" i="7"/>
  <c r="EU10" i="7" s="1"/>
  <c r="ET8" i="7"/>
  <c r="ET13" i="7" s="1"/>
  <c r="ET1" i="7"/>
  <c r="ES22" i="7" l="1"/>
  <c r="ET15" i="7"/>
  <c r="ET17" i="7" s="1"/>
  <c r="DS39" i="6"/>
  <c r="DS28" i="6"/>
  <c r="DS26" i="6"/>
  <c r="DS33" i="6"/>
  <c r="DS38" i="6"/>
  <c r="DS49" i="6"/>
  <c r="DS41" i="6"/>
  <c r="DS27" i="6"/>
  <c r="DS35" i="6"/>
  <c r="DS8" i="6"/>
  <c r="DS45" i="6"/>
  <c r="DS40" i="6"/>
  <c r="DS17" i="6"/>
  <c r="DS23" i="6" s="1"/>
  <c r="DS1" i="6"/>
  <c r="DT9" i="6"/>
  <c r="DS51" i="6"/>
  <c r="DS32" i="6"/>
  <c r="DS29" i="6"/>
  <c r="DS34" i="6"/>
  <c r="EV9" i="7"/>
  <c r="EV10" i="7" s="1"/>
  <c r="EU1" i="7"/>
  <c r="EU8" i="7"/>
  <c r="EU13" i="7" s="1"/>
  <c r="ET22" i="7" l="1"/>
  <c r="EU15" i="7"/>
  <c r="EU17" i="7" s="1"/>
  <c r="DT10" i="6"/>
  <c r="EW9" i="7"/>
  <c r="EW10" i="7" s="1"/>
  <c r="EV1" i="7"/>
  <c r="EV8" i="7"/>
  <c r="EV13" i="7" s="1"/>
  <c r="EU22" i="7" l="1"/>
  <c r="EV15" i="7"/>
  <c r="EV17" i="7" s="1"/>
  <c r="DT45" i="6"/>
  <c r="DT41" i="6"/>
  <c r="DT17" i="6"/>
  <c r="DT23" i="6" s="1"/>
  <c r="DT32" i="6"/>
  <c r="DT29" i="6"/>
  <c r="DT51" i="6"/>
  <c r="DT49" i="6"/>
  <c r="DT34" i="6"/>
  <c r="DT35" i="6"/>
  <c r="DT8" i="6"/>
  <c r="DT39" i="6"/>
  <c r="DT27" i="6"/>
  <c r="DT40" i="6"/>
  <c r="DT28" i="6"/>
  <c r="DT1" i="6"/>
  <c r="DT33" i="6"/>
  <c r="DU9" i="6"/>
  <c r="DT26" i="6"/>
  <c r="DT38" i="6"/>
  <c r="EX9" i="7"/>
  <c r="EX10" i="7" s="1"/>
  <c r="EW1" i="7"/>
  <c r="EW8" i="7"/>
  <c r="EW13" i="7" s="1"/>
  <c r="EW15" i="7" s="1"/>
  <c r="EV22" i="7" l="1"/>
  <c r="EW17" i="7"/>
  <c r="DU10" i="6"/>
  <c r="EY9" i="7"/>
  <c r="EY10" i="7" s="1"/>
  <c r="EX1" i="7"/>
  <c r="EX8" i="7"/>
  <c r="EX13" i="7" s="1"/>
  <c r="EW22" i="7" l="1"/>
  <c r="EX15" i="7"/>
  <c r="EX17" i="7" s="1"/>
  <c r="DU34" i="6"/>
  <c r="DV9" i="6"/>
  <c r="DU33" i="6"/>
  <c r="DU8" i="6"/>
  <c r="DU27" i="6"/>
  <c r="DU17" i="6"/>
  <c r="DU23" i="6" s="1"/>
  <c r="DU39" i="6"/>
  <c r="DU26" i="6"/>
  <c r="DU38" i="6"/>
  <c r="DU28" i="6"/>
  <c r="DU29" i="6"/>
  <c r="DU49" i="6"/>
  <c r="DU40" i="6"/>
  <c r="DU1" i="6"/>
  <c r="DU51" i="6"/>
  <c r="DU41" i="6"/>
  <c r="DU35" i="6"/>
  <c r="DU45" i="6"/>
  <c r="DU32" i="6"/>
  <c r="EZ9" i="7"/>
  <c r="EZ10" i="7" s="1"/>
  <c r="EY8" i="7"/>
  <c r="EY13" i="7" s="1"/>
  <c r="EY15" i="7" s="1"/>
  <c r="EY1" i="7"/>
  <c r="EX22" i="7" l="1"/>
  <c r="EY17" i="7"/>
  <c r="DV10" i="6"/>
  <c r="FA9" i="7"/>
  <c r="FA10" i="7" s="1"/>
  <c r="EZ1" i="7"/>
  <c r="EZ8" i="7"/>
  <c r="EZ13" i="7" s="1"/>
  <c r="EY22" i="7" l="1"/>
  <c r="EZ15" i="7"/>
  <c r="EZ17" i="7" s="1"/>
  <c r="DV51" i="6"/>
  <c r="DV41" i="6"/>
  <c r="DV29" i="6"/>
  <c r="DV32" i="6"/>
  <c r="DV17" i="6"/>
  <c r="DV23" i="6" s="1"/>
  <c r="DV40" i="6"/>
  <c r="DV28" i="6"/>
  <c r="DV45" i="6"/>
  <c r="DV1" i="6"/>
  <c r="DV35" i="6"/>
  <c r="DV33" i="6"/>
  <c r="DW9" i="6"/>
  <c r="DV34" i="6"/>
  <c r="DV8" i="6"/>
  <c r="DV27" i="6"/>
  <c r="DV26" i="6"/>
  <c r="DV49" i="6"/>
  <c r="DV38" i="6"/>
  <c r="DV39" i="6"/>
  <c r="FB9" i="7"/>
  <c r="FB10" i="7" s="1"/>
  <c r="FA8" i="7"/>
  <c r="FA13" i="7" s="1"/>
  <c r="FA1" i="7"/>
  <c r="EZ22" i="7" l="1"/>
  <c r="FA15" i="7"/>
  <c r="FA17" i="7" s="1"/>
  <c r="DW10" i="6"/>
  <c r="FC9" i="7"/>
  <c r="FC10" i="7" s="1"/>
  <c r="FB1" i="7"/>
  <c r="FB8" i="7"/>
  <c r="FB13" i="7" s="1"/>
  <c r="FA22" i="7" l="1"/>
  <c r="FB15" i="7"/>
  <c r="FB17" i="7" s="1"/>
  <c r="DW34" i="6"/>
  <c r="DX9" i="6"/>
  <c r="DW40" i="6"/>
  <c r="DW27" i="6"/>
  <c r="DW51" i="6"/>
  <c r="DW29" i="6"/>
  <c r="DW38" i="6"/>
  <c r="DW28" i="6"/>
  <c r="DW33" i="6"/>
  <c r="DW45" i="6"/>
  <c r="DW39" i="6"/>
  <c r="DW26" i="6"/>
  <c r="DW32" i="6"/>
  <c r="DW1" i="6"/>
  <c r="DW8" i="6"/>
  <c r="DW49" i="6"/>
  <c r="DW41" i="6"/>
  <c r="DW17" i="6"/>
  <c r="DW23" i="6" s="1"/>
  <c r="DW35" i="6"/>
  <c r="FD9" i="7"/>
  <c r="FD10" i="7" s="1"/>
  <c r="FC8" i="7"/>
  <c r="FC13" i="7" s="1"/>
  <c r="FC15" i="7" s="1"/>
  <c r="FC1" i="7"/>
  <c r="FB22" i="7" l="1"/>
  <c r="FC17" i="7"/>
  <c r="DX10" i="6"/>
  <c r="FE9" i="7"/>
  <c r="FE10" i="7" s="1"/>
  <c r="FD8" i="7"/>
  <c r="FD13" i="7" s="1"/>
  <c r="FD1" i="7"/>
  <c r="FC22" i="7" l="1"/>
  <c r="FD15" i="7"/>
  <c r="FD17" i="7" s="1"/>
  <c r="DX51" i="6"/>
  <c r="DX40" i="6"/>
  <c r="DX17" i="6"/>
  <c r="DX23" i="6" s="1"/>
  <c r="DX35" i="6"/>
  <c r="DY9" i="6"/>
  <c r="DX41" i="6"/>
  <c r="DX49" i="6"/>
  <c r="DX32" i="6"/>
  <c r="DX29" i="6"/>
  <c r="DX34" i="6"/>
  <c r="DX1" i="6"/>
  <c r="DX33" i="6"/>
  <c r="DX8" i="6"/>
  <c r="DX38" i="6"/>
  <c r="DX28" i="6"/>
  <c r="DX39" i="6"/>
  <c r="DX27" i="6"/>
  <c r="DX45" i="6"/>
  <c r="DX26" i="6"/>
  <c r="FF9" i="7"/>
  <c r="FF10" i="7" s="1"/>
  <c r="FE8" i="7"/>
  <c r="FE13" i="7" s="1"/>
  <c r="FE15" i="7" s="1"/>
  <c r="FE1" i="7"/>
  <c r="FD22" i="7" l="1"/>
  <c r="FE17" i="7"/>
  <c r="DY10" i="6"/>
  <c r="FG9" i="7"/>
  <c r="FG10" i="7" s="1"/>
  <c r="FF1" i="7"/>
  <c r="FF8" i="7"/>
  <c r="FF13" i="7" s="1"/>
  <c r="FE22" i="7" l="1"/>
  <c r="FF15" i="7"/>
  <c r="FF17" i="7" s="1"/>
  <c r="DY33" i="6"/>
  <c r="DZ9" i="6"/>
  <c r="DY28" i="6"/>
  <c r="DY41" i="6"/>
  <c r="DY27" i="6"/>
  <c r="DY17" i="6"/>
  <c r="DY23" i="6" s="1"/>
  <c r="DY38" i="6"/>
  <c r="DY51" i="6"/>
  <c r="DY29" i="6"/>
  <c r="DY45" i="6"/>
  <c r="DY40" i="6"/>
  <c r="DY26" i="6"/>
  <c r="DY39" i="6"/>
  <c r="DY49" i="6"/>
  <c r="DY32" i="6"/>
  <c r="DY35" i="6"/>
  <c r="DY1" i="6"/>
  <c r="DY34" i="6"/>
  <c r="DY8" i="6"/>
  <c r="FH9" i="7"/>
  <c r="FH10" i="7" s="1"/>
  <c r="FG8" i="7"/>
  <c r="FG13" i="7" s="1"/>
  <c r="FG1" i="7"/>
  <c r="FF22" i="7" l="1"/>
  <c r="FG15" i="7"/>
  <c r="FG17" i="7" s="1"/>
  <c r="DZ10" i="6"/>
  <c r="FI9" i="7"/>
  <c r="FI10" i="7" s="1"/>
  <c r="FH1" i="7"/>
  <c r="FH8" i="7"/>
  <c r="FH13" i="7" s="1"/>
  <c r="FG22" i="7" l="1"/>
  <c r="FH15" i="7"/>
  <c r="FH17" i="7" s="1"/>
  <c r="DZ45" i="6"/>
  <c r="DZ40" i="6"/>
  <c r="DZ26" i="6"/>
  <c r="DZ32" i="6"/>
  <c r="DZ1" i="6"/>
  <c r="DZ51" i="6"/>
  <c r="DZ34" i="6"/>
  <c r="DZ29" i="6"/>
  <c r="DZ38" i="6"/>
  <c r="DZ17" i="6"/>
  <c r="DZ23" i="6" s="1"/>
  <c r="DZ33" i="6"/>
  <c r="DZ35" i="6"/>
  <c r="EA9" i="6"/>
  <c r="DZ28" i="6"/>
  <c r="DZ41" i="6"/>
  <c r="DZ8" i="6"/>
  <c r="DZ39" i="6"/>
  <c r="DZ27" i="6"/>
  <c r="DZ49" i="6"/>
  <c r="FJ9" i="7"/>
  <c r="FJ10" i="7" s="1"/>
  <c r="FI1" i="7"/>
  <c r="FI8" i="7"/>
  <c r="FI13" i="7" s="1"/>
  <c r="FH22" i="7" l="1"/>
  <c r="FI15" i="7"/>
  <c r="FI17" i="7" s="1"/>
  <c r="EA10" i="6"/>
  <c r="FK9" i="7"/>
  <c r="FK10" i="7" s="1"/>
  <c r="FJ1" i="7"/>
  <c r="FJ8" i="7"/>
  <c r="FJ13" i="7" s="1"/>
  <c r="FI22" i="7" l="1"/>
  <c r="FJ15" i="7"/>
  <c r="FJ17" i="7" s="1"/>
  <c r="EA35" i="6"/>
  <c r="EB9" i="6"/>
  <c r="EA38" i="6"/>
  <c r="EA26" i="6"/>
  <c r="EA49" i="6"/>
  <c r="EA17" i="6"/>
  <c r="EA23" i="6" s="1"/>
  <c r="EA40" i="6"/>
  <c r="EA27" i="6"/>
  <c r="EA32" i="6"/>
  <c r="EA39" i="6"/>
  <c r="EA28" i="6"/>
  <c r="EA41" i="6"/>
  <c r="EA45" i="6"/>
  <c r="EA51" i="6"/>
  <c r="EA29" i="6"/>
  <c r="EA33" i="6"/>
  <c r="EA1" i="6"/>
  <c r="EA34" i="6"/>
  <c r="EA8" i="6"/>
  <c r="FL9" i="7"/>
  <c r="FL10" i="7" s="1"/>
  <c r="FK1" i="7"/>
  <c r="FK8" i="7"/>
  <c r="FK13" i="7" s="1"/>
  <c r="FJ22" i="7" l="1"/>
  <c r="FK15" i="7"/>
  <c r="FK17" i="7" s="1"/>
  <c r="EB10" i="6"/>
  <c r="FM9" i="7"/>
  <c r="FM10" i="7" s="1"/>
  <c r="FL1" i="7"/>
  <c r="FL8" i="7"/>
  <c r="FL13" i="7" s="1"/>
  <c r="FK22" i="7" l="1"/>
  <c r="FL15" i="7"/>
  <c r="FL17" i="7" s="1"/>
  <c r="EB45" i="6"/>
  <c r="EB38" i="6"/>
  <c r="EB28" i="6"/>
  <c r="EB49" i="6"/>
  <c r="EB32" i="6"/>
  <c r="EB29" i="6"/>
  <c r="EB34" i="6"/>
  <c r="EB1" i="6"/>
  <c r="EB33" i="6"/>
  <c r="EC9" i="6"/>
  <c r="EB35" i="6"/>
  <c r="EB8" i="6"/>
  <c r="EB27" i="6"/>
  <c r="EB41" i="6"/>
  <c r="EB26" i="6"/>
  <c r="EB51" i="6"/>
  <c r="EB40" i="6"/>
  <c r="EB39" i="6"/>
  <c r="EB17" i="6"/>
  <c r="EB23" i="6" s="1"/>
  <c r="FN9" i="7"/>
  <c r="FN10" i="7" s="1"/>
  <c r="FM1" i="7"/>
  <c r="FM8" i="7"/>
  <c r="FM13" i="7" s="1"/>
  <c r="FL22" i="7" l="1"/>
  <c r="FM15" i="7"/>
  <c r="FM17" i="7" s="1"/>
  <c r="EC10" i="6"/>
  <c r="FO9" i="7"/>
  <c r="FO10" i="7" s="1"/>
  <c r="FN8" i="7"/>
  <c r="FN13" i="7" s="1"/>
  <c r="FN1" i="7"/>
  <c r="FM22" i="7" l="1"/>
  <c r="FN15" i="7"/>
  <c r="FN17" i="7" s="1"/>
  <c r="EC33" i="6"/>
  <c r="ED9" i="6"/>
  <c r="EC28" i="6"/>
  <c r="EC49" i="6"/>
  <c r="EC27" i="6"/>
  <c r="EC39" i="6"/>
  <c r="EC26" i="6"/>
  <c r="EC38" i="6"/>
  <c r="EC40" i="6"/>
  <c r="EC51" i="6"/>
  <c r="EC41" i="6"/>
  <c r="EC29" i="6"/>
  <c r="EC32" i="6"/>
  <c r="EC45" i="6"/>
  <c r="EC17" i="6"/>
  <c r="EC23" i="6" s="1"/>
  <c r="EC35" i="6"/>
  <c r="EC1" i="6"/>
  <c r="EC34" i="6"/>
  <c r="EC8" i="6"/>
  <c r="FP9" i="7"/>
  <c r="FP10" i="7" s="1"/>
  <c r="FO1" i="7"/>
  <c r="FO8" i="7"/>
  <c r="FO13" i="7" s="1"/>
  <c r="FN22" i="7" l="1"/>
  <c r="FO15" i="7"/>
  <c r="FO17" i="7" s="1"/>
  <c r="ED10" i="6"/>
  <c r="FQ9" i="7"/>
  <c r="FQ10" i="7" s="1"/>
  <c r="FP8" i="7"/>
  <c r="FP13" i="7" s="1"/>
  <c r="FP1" i="7"/>
  <c r="FO22" i="7" l="1"/>
  <c r="FP15" i="7"/>
  <c r="FP17" i="7" s="1"/>
  <c r="ED51" i="6"/>
  <c r="ED38" i="6"/>
  <c r="ED29" i="6"/>
  <c r="ED45" i="6"/>
  <c r="ED32" i="6"/>
  <c r="ED17" i="6"/>
  <c r="ED23" i="6" s="1"/>
  <c r="ED34" i="6"/>
  <c r="ED39" i="6"/>
  <c r="ED26" i="6"/>
  <c r="ED28" i="6"/>
  <c r="ED1" i="6"/>
  <c r="ED35" i="6"/>
  <c r="EE9" i="6"/>
  <c r="ED33" i="6"/>
  <c r="ED8" i="6"/>
  <c r="ED27" i="6"/>
  <c r="ED40" i="6"/>
  <c r="ED49" i="6"/>
  <c r="ED41" i="6"/>
  <c r="FR9" i="7"/>
  <c r="FR10" i="7" s="1"/>
  <c r="FQ1" i="7"/>
  <c r="FQ8" i="7"/>
  <c r="FQ13" i="7" s="1"/>
  <c r="FP22" i="7" l="1"/>
  <c r="FQ15" i="7"/>
  <c r="FQ17" i="7" s="1"/>
  <c r="EE10" i="6"/>
  <c r="FS9" i="7"/>
  <c r="FS10" i="7" s="1"/>
  <c r="FR1" i="7"/>
  <c r="FR8" i="7"/>
  <c r="FR13" i="7" s="1"/>
  <c r="FQ22" i="7" l="1"/>
  <c r="FR15" i="7"/>
  <c r="FR17" i="7" s="1"/>
  <c r="EE32" i="6"/>
  <c r="EE1" i="6"/>
  <c r="EE35" i="6"/>
  <c r="EE8" i="6"/>
  <c r="EE34" i="6"/>
  <c r="EF9" i="6"/>
  <c r="EE28" i="6"/>
  <c r="EE40" i="6"/>
  <c r="EE27" i="6"/>
  <c r="EE51" i="6"/>
  <c r="EE33" i="6"/>
  <c r="EE29" i="6"/>
  <c r="EE38" i="6"/>
  <c r="EE45" i="6"/>
  <c r="EE39" i="6"/>
  <c r="EE26" i="6"/>
  <c r="EE49" i="6"/>
  <c r="EE41" i="6"/>
  <c r="EE17" i="6"/>
  <c r="EE23" i="6" s="1"/>
  <c r="FT9" i="7"/>
  <c r="FT10" i="7" s="1"/>
  <c r="FS8" i="7"/>
  <c r="FS13" i="7" s="1"/>
  <c r="FS1" i="7"/>
  <c r="FR22" i="7" l="1"/>
  <c r="FS15" i="7"/>
  <c r="FS17" i="7" s="1"/>
  <c r="EF10" i="6"/>
  <c r="FU9" i="7"/>
  <c r="FU10" i="7" s="1"/>
  <c r="FT8" i="7"/>
  <c r="FT13" i="7" s="1"/>
  <c r="FT1" i="7"/>
  <c r="FS22" i="7" l="1"/>
  <c r="FT15" i="7"/>
  <c r="FT17" i="7" s="1"/>
  <c r="EF49" i="6"/>
  <c r="EF32" i="6"/>
  <c r="EF29" i="6"/>
  <c r="EF34" i="6"/>
  <c r="EF33" i="6"/>
  <c r="EF8" i="6"/>
  <c r="EF35" i="6"/>
  <c r="EG9" i="6"/>
  <c r="EF38" i="6"/>
  <c r="EF28" i="6"/>
  <c r="EF27" i="6"/>
  <c r="EF45" i="6"/>
  <c r="EF41" i="6"/>
  <c r="EF26" i="6"/>
  <c r="EF51" i="6"/>
  <c r="EF40" i="6"/>
  <c r="EF17" i="6"/>
  <c r="EF23" i="6" s="1"/>
  <c r="EF1" i="6"/>
  <c r="EF39" i="6"/>
  <c r="FV9" i="7"/>
  <c r="FV10" i="7" s="1"/>
  <c r="FU1" i="7"/>
  <c r="FU8" i="7"/>
  <c r="FU13" i="7" s="1"/>
  <c r="FT22" i="7" l="1"/>
  <c r="FU15" i="7"/>
  <c r="FU17" i="7" s="1"/>
  <c r="EG10" i="6"/>
  <c r="FW9" i="7"/>
  <c r="FW10" i="7" s="1"/>
  <c r="FV8" i="7"/>
  <c r="FV13" i="7" s="1"/>
  <c r="FV1" i="7"/>
  <c r="FU22" i="7" l="1"/>
  <c r="FV15" i="7"/>
  <c r="FV17" i="7" s="1"/>
  <c r="EG49" i="6"/>
  <c r="EG32" i="6"/>
  <c r="EG17" i="6"/>
  <c r="EG23" i="6" s="1"/>
  <c r="EG34" i="6"/>
  <c r="EG1" i="6"/>
  <c r="EG33" i="6"/>
  <c r="EH9" i="6"/>
  <c r="EG35" i="6"/>
  <c r="EG8" i="6"/>
  <c r="EG41" i="6"/>
  <c r="EG38" i="6"/>
  <c r="EG28" i="6"/>
  <c r="EG27" i="6"/>
  <c r="EG45" i="6"/>
  <c r="EG39" i="6"/>
  <c r="EG26" i="6"/>
  <c r="EG51" i="6"/>
  <c r="EG40" i="6"/>
  <c r="EG29" i="6"/>
  <c r="FX9" i="7"/>
  <c r="FX10" i="7" s="1"/>
  <c r="FW1" i="7"/>
  <c r="FW8" i="7"/>
  <c r="FW13" i="7" s="1"/>
  <c r="FV22" i="7" l="1"/>
  <c r="FW15" i="7"/>
  <c r="FW17" i="7" s="1"/>
  <c r="EH10" i="6"/>
  <c r="FY9" i="7"/>
  <c r="FY10" i="7" s="1"/>
  <c r="FX8" i="7"/>
  <c r="FX13" i="7" s="1"/>
  <c r="FX1" i="7"/>
  <c r="FW22" i="7" l="1"/>
  <c r="FX15" i="7"/>
  <c r="FX17" i="7" s="1"/>
  <c r="EH45" i="6"/>
  <c r="EH40" i="6"/>
  <c r="EH26" i="6"/>
  <c r="EH51" i="6"/>
  <c r="EH34" i="6"/>
  <c r="EH29" i="6"/>
  <c r="EH33" i="6"/>
  <c r="EH1" i="6"/>
  <c r="EH8" i="6"/>
  <c r="EH32" i="6"/>
  <c r="EH35" i="6"/>
  <c r="EI9" i="6"/>
  <c r="EH39" i="6"/>
  <c r="EH38" i="6"/>
  <c r="EH49" i="6"/>
  <c r="EH17" i="6"/>
  <c r="EH23" i="6" s="1"/>
  <c r="EH28" i="6"/>
  <c r="EH27" i="6"/>
  <c r="EH41" i="6"/>
  <c r="FZ9" i="7"/>
  <c r="FZ10" i="7" s="1"/>
  <c r="FY8" i="7"/>
  <c r="FY13" i="7" s="1"/>
  <c r="FY1" i="7"/>
  <c r="FX22" i="7" l="1"/>
  <c r="FY15" i="7"/>
  <c r="FY17" i="7" s="1"/>
  <c r="EI10" i="6"/>
  <c r="GA9" i="7"/>
  <c r="GA10" i="7" s="1"/>
  <c r="FZ8" i="7"/>
  <c r="FZ13" i="7" s="1"/>
  <c r="FZ1" i="7"/>
  <c r="FY22" i="7" l="1"/>
  <c r="FZ15" i="7"/>
  <c r="FZ17" i="7" s="1"/>
  <c r="EI45" i="6"/>
  <c r="EI32" i="6"/>
  <c r="EI29" i="6"/>
  <c r="EI33" i="6"/>
  <c r="EI1" i="6"/>
  <c r="EI35" i="6"/>
  <c r="EI8" i="6"/>
  <c r="EI49" i="6"/>
  <c r="EI40" i="6"/>
  <c r="EI27" i="6"/>
  <c r="EI34" i="6"/>
  <c r="EJ9" i="6"/>
  <c r="EI39" i="6"/>
  <c r="EI28" i="6"/>
  <c r="EI38" i="6"/>
  <c r="EI26" i="6"/>
  <c r="EI51" i="6"/>
  <c r="EI41" i="6"/>
  <c r="EI17" i="6"/>
  <c r="EI23" i="6" s="1"/>
  <c r="GB9" i="7"/>
  <c r="GB10" i="7" s="1"/>
  <c r="GA8" i="7"/>
  <c r="GA13" i="7" s="1"/>
  <c r="GA1" i="7"/>
  <c r="FZ22" i="7" l="1"/>
  <c r="GA15" i="7"/>
  <c r="GA17" i="7" s="1"/>
  <c r="EJ10" i="6"/>
  <c r="GC9" i="7"/>
  <c r="GC10" i="7" s="1"/>
  <c r="GB8" i="7"/>
  <c r="GB13" i="7" s="1"/>
  <c r="GB1" i="7"/>
  <c r="GA22" i="7" l="1"/>
  <c r="GB15" i="7"/>
  <c r="GB17" i="7" s="1"/>
  <c r="EJ49" i="6"/>
  <c r="EJ32" i="6"/>
  <c r="EJ29" i="6"/>
  <c r="EJ35" i="6"/>
  <c r="EJ45" i="6"/>
  <c r="EJ41" i="6"/>
  <c r="EJ34" i="6"/>
  <c r="EJ1" i="6"/>
  <c r="EJ33" i="6"/>
  <c r="EK9" i="6"/>
  <c r="EJ28" i="6"/>
  <c r="EJ8" i="6"/>
  <c r="EJ39" i="6"/>
  <c r="EJ27" i="6"/>
  <c r="EJ38" i="6"/>
  <c r="EJ26" i="6"/>
  <c r="EJ51" i="6"/>
  <c r="EJ40" i="6"/>
  <c r="EJ17" i="6"/>
  <c r="EJ23" i="6" s="1"/>
  <c r="GD9" i="7"/>
  <c r="GD10" i="7" s="1"/>
  <c r="GC8" i="7"/>
  <c r="GC13" i="7" s="1"/>
  <c r="GC1" i="7"/>
  <c r="GB22" i="7" l="1"/>
  <c r="GC15" i="7"/>
  <c r="GC17" i="7" s="1"/>
  <c r="EK10" i="6"/>
  <c r="GE9" i="7"/>
  <c r="GE10" i="7" s="1"/>
  <c r="GD8" i="7"/>
  <c r="GD13" i="7" s="1"/>
  <c r="GD1" i="7"/>
  <c r="GC22" i="7" l="1"/>
  <c r="GD15" i="7"/>
  <c r="GD17" i="7" s="1"/>
  <c r="EK51" i="6"/>
  <c r="EK41" i="6"/>
  <c r="EK29" i="6"/>
  <c r="EK17" i="6"/>
  <c r="EK23" i="6" s="1"/>
  <c r="EK45" i="6"/>
  <c r="EK32" i="6"/>
  <c r="EK34" i="6"/>
  <c r="EK35" i="6"/>
  <c r="EK8" i="6"/>
  <c r="EK38" i="6"/>
  <c r="EK1" i="6"/>
  <c r="EK33" i="6"/>
  <c r="EL9" i="6"/>
  <c r="EK39" i="6"/>
  <c r="EK26" i="6"/>
  <c r="EK28" i="6"/>
  <c r="EK49" i="6"/>
  <c r="EK40" i="6"/>
  <c r="EK27" i="6"/>
  <c r="GF9" i="7"/>
  <c r="GF10" i="7" s="1"/>
  <c r="GE8" i="7"/>
  <c r="GE13" i="7" s="1"/>
  <c r="GE1" i="7"/>
  <c r="GD22" i="7" l="1"/>
  <c r="GE15" i="7"/>
  <c r="GE17" i="7" s="1"/>
  <c r="EL10" i="6"/>
  <c r="GG9" i="7"/>
  <c r="GG10" i="7" s="1"/>
  <c r="GF8" i="7"/>
  <c r="GF13" i="7" s="1"/>
  <c r="GF1" i="7"/>
  <c r="GE22" i="7" l="1"/>
  <c r="GF15" i="7"/>
  <c r="GF17" i="7" s="1"/>
  <c r="EL45" i="6"/>
  <c r="EL32" i="6"/>
  <c r="EL17" i="6"/>
  <c r="EL23" i="6" s="1"/>
  <c r="EL35" i="6"/>
  <c r="EL1" i="6"/>
  <c r="EL33" i="6"/>
  <c r="EM9" i="6"/>
  <c r="EL8" i="6"/>
  <c r="EL39" i="6"/>
  <c r="EL38" i="6"/>
  <c r="EL28" i="6"/>
  <c r="EL51" i="6"/>
  <c r="EL26" i="6"/>
  <c r="EL49" i="6"/>
  <c r="EL34" i="6"/>
  <c r="EL41" i="6"/>
  <c r="EL27" i="6"/>
  <c r="EL40" i="6"/>
  <c r="EL29" i="6"/>
  <c r="GH9" i="7"/>
  <c r="GH10" i="7" s="1"/>
  <c r="GG1" i="7"/>
  <c r="GG8" i="7"/>
  <c r="GG13" i="7" s="1"/>
  <c r="GF22" i="7" l="1"/>
  <c r="GG15" i="7"/>
  <c r="GG17" i="7" s="1"/>
  <c r="EM10" i="6"/>
  <c r="GI9" i="7"/>
  <c r="GI10" i="7" s="1"/>
  <c r="GH8" i="7"/>
  <c r="GH13" i="7" s="1"/>
  <c r="GH1" i="7"/>
  <c r="GG22" i="7" l="1"/>
  <c r="GH15" i="7"/>
  <c r="GH17" i="7" s="1"/>
  <c r="EM49" i="6"/>
  <c r="EM41" i="6"/>
  <c r="EM17" i="6"/>
  <c r="EM23" i="6" s="1"/>
  <c r="EM1" i="6"/>
  <c r="EN9" i="6"/>
  <c r="EM8" i="6"/>
  <c r="EM40" i="6"/>
  <c r="EM51" i="6"/>
  <c r="EM33" i="6"/>
  <c r="EM29" i="6"/>
  <c r="EM35" i="6"/>
  <c r="EM32" i="6"/>
  <c r="EM34" i="6"/>
  <c r="EM45" i="6"/>
  <c r="EM26" i="6"/>
  <c r="EM38" i="6"/>
  <c r="EM28" i="6"/>
  <c r="EM39" i="6"/>
  <c r="EM27" i="6"/>
  <c r="GJ9" i="7"/>
  <c r="GJ10" i="7" s="1"/>
  <c r="GI8" i="7"/>
  <c r="GI13" i="7" s="1"/>
  <c r="GI1" i="7"/>
  <c r="GH22" i="7" l="1"/>
  <c r="GI15" i="7"/>
  <c r="GI17" i="7" s="1"/>
  <c r="EN10" i="6"/>
  <c r="GK9" i="7"/>
  <c r="GK10" i="7" s="1"/>
  <c r="GJ8" i="7"/>
  <c r="GJ13" i="7" s="1"/>
  <c r="GJ1" i="7"/>
  <c r="GI22" i="7" l="1"/>
  <c r="GJ15" i="7"/>
  <c r="GJ17" i="7" s="1"/>
  <c r="EN51" i="6"/>
  <c r="EN40" i="6"/>
  <c r="EN17" i="6"/>
  <c r="EN23" i="6" s="1"/>
  <c r="EN39" i="6"/>
  <c r="EN41" i="6"/>
  <c r="EN49" i="6"/>
  <c r="EN32" i="6"/>
  <c r="EN29" i="6"/>
  <c r="EN34" i="6"/>
  <c r="EN1" i="6"/>
  <c r="EN33" i="6"/>
  <c r="EN8" i="6"/>
  <c r="EN35" i="6"/>
  <c r="EO9" i="6"/>
  <c r="EN27" i="6"/>
  <c r="EN45" i="6"/>
  <c r="EN26" i="6"/>
  <c r="EN28" i="6"/>
  <c r="EN38" i="6"/>
  <c r="GL9" i="7"/>
  <c r="GL10" i="7" s="1"/>
  <c r="GK1" i="7"/>
  <c r="GK8" i="7"/>
  <c r="GK13" i="7" s="1"/>
  <c r="GJ22" i="7" l="1"/>
  <c r="GK15" i="7"/>
  <c r="GK17" i="7" s="1"/>
  <c r="EO10" i="6"/>
  <c r="GM9" i="7"/>
  <c r="GM10" i="7" s="1"/>
  <c r="GL8" i="7"/>
  <c r="GL13" i="7" s="1"/>
  <c r="GL1" i="7"/>
  <c r="GK22" i="7" l="1"/>
  <c r="GL15" i="7"/>
  <c r="GL17" i="7" s="1"/>
  <c r="EO49" i="6"/>
  <c r="EO32" i="6"/>
  <c r="EO17" i="6"/>
  <c r="EO23" i="6" s="1"/>
  <c r="EO8" i="6"/>
  <c r="EO38" i="6"/>
  <c r="EO39" i="6"/>
  <c r="EO34" i="6"/>
  <c r="EO1" i="6"/>
  <c r="EO33" i="6"/>
  <c r="EP9" i="6"/>
  <c r="EO35" i="6"/>
  <c r="EO28" i="6"/>
  <c r="EO27" i="6"/>
  <c r="EO51" i="6"/>
  <c r="EO40" i="6"/>
  <c r="EO29" i="6"/>
  <c r="EO45" i="6"/>
  <c r="EO41" i="6"/>
  <c r="EO26" i="6"/>
  <c r="GN9" i="7"/>
  <c r="GN10" i="7" s="1"/>
  <c r="GM1" i="7"/>
  <c r="GM8" i="7"/>
  <c r="GM13" i="7" s="1"/>
  <c r="GL22" i="7" l="1"/>
  <c r="GM15" i="7"/>
  <c r="GM17" i="7" s="1"/>
  <c r="EP10" i="6"/>
  <c r="GO9" i="7"/>
  <c r="GO10" i="7" s="1"/>
  <c r="GN8" i="7"/>
  <c r="GN13" i="7" s="1"/>
  <c r="GN1" i="7"/>
  <c r="GM22" i="7" l="1"/>
  <c r="GN15" i="7"/>
  <c r="GN17" i="7" s="1"/>
  <c r="EP51" i="6"/>
  <c r="EP40" i="6"/>
  <c r="EP29" i="6"/>
  <c r="EP33" i="6"/>
  <c r="EP1" i="6"/>
  <c r="EQ9" i="6"/>
  <c r="EP35" i="6"/>
  <c r="EP39" i="6"/>
  <c r="EP27" i="6"/>
  <c r="EP49" i="6"/>
  <c r="EP45" i="6"/>
  <c r="EP34" i="6"/>
  <c r="EP26" i="6"/>
  <c r="EP32" i="6"/>
  <c r="EP8" i="6"/>
  <c r="EP28" i="6"/>
  <c r="EP38" i="6"/>
  <c r="EP41" i="6"/>
  <c r="EP17" i="6"/>
  <c r="GP9" i="7"/>
  <c r="GP10" i="7" s="1"/>
  <c r="GO8" i="7"/>
  <c r="GO13" i="7" s="1"/>
  <c r="GO1" i="7"/>
  <c r="GN22" i="7" l="1"/>
  <c r="GO15" i="7"/>
  <c r="GO17" i="7" s="1"/>
  <c r="EQ10" i="6"/>
  <c r="EP23" i="6"/>
  <c r="GQ9" i="7"/>
  <c r="GQ10" i="7" s="1"/>
  <c r="GP8" i="7"/>
  <c r="GP13" i="7" s="1"/>
  <c r="GP1" i="7"/>
  <c r="GP15" i="7" l="1"/>
  <c r="GP17" i="7" s="1"/>
  <c r="GO22" i="7"/>
  <c r="EQ49" i="6"/>
  <c r="EQ32" i="6"/>
  <c r="EQ29" i="6"/>
  <c r="EQ33" i="6"/>
  <c r="EQ1" i="6"/>
  <c r="EQ35" i="6"/>
  <c r="ER9" i="6"/>
  <c r="EQ38" i="6"/>
  <c r="EQ26" i="6"/>
  <c r="EQ51" i="6"/>
  <c r="EQ40" i="6"/>
  <c r="EQ34" i="6"/>
  <c r="EQ8" i="6"/>
  <c r="EQ39" i="6"/>
  <c r="EQ28" i="6"/>
  <c r="EQ27" i="6"/>
  <c r="EQ45" i="6"/>
  <c r="EQ41" i="6"/>
  <c r="EQ17" i="6"/>
  <c r="GR9" i="7"/>
  <c r="GR10" i="7" s="1"/>
  <c r="GQ8" i="7"/>
  <c r="GQ13" i="7" s="1"/>
  <c r="GQ15" i="7" s="1"/>
  <c r="GQ1" i="7"/>
  <c r="GP22" i="7" l="1"/>
  <c r="GQ17" i="7"/>
  <c r="GQ22" i="7" s="1"/>
  <c r="ER10" i="6"/>
  <c r="EQ23" i="6"/>
  <c r="GS9" i="7"/>
  <c r="GS10" i="7" s="1"/>
  <c r="GR8" i="7"/>
  <c r="GR13" i="7" s="1"/>
  <c r="GR15" i="7" s="1"/>
  <c r="GR1" i="7"/>
  <c r="GR17" i="7" l="1"/>
  <c r="GR22" i="7" s="1"/>
  <c r="ER49" i="6"/>
  <c r="ER32" i="6"/>
  <c r="ER29" i="6"/>
  <c r="ER34" i="6"/>
  <c r="ER1" i="6"/>
  <c r="ER33" i="6"/>
  <c r="ER8" i="6"/>
  <c r="ER35" i="6"/>
  <c r="ES9" i="6"/>
  <c r="ER39" i="6"/>
  <c r="ER27" i="6"/>
  <c r="ER51" i="6"/>
  <c r="ER40" i="6"/>
  <c r="ER28" i="6"/>
  <c r="ER41" i="6"/>
  <c r="ER38" i="6"/>
  <c r="ER45" i="6"/>
  <c r="ER17" i="6"/>
  <c r="ER26" i="6"/>
  <c r="GT9" i="7"/>
  <c r="GT10" i="7" s="1"/>
  <c r="GS8" i="7"/>
  <c r="GS13" i="7" s="1"/>
  <c r="GS1" i="7"/>
  <c r="GS15" i="7" l="1"/>
  <c r="GS17" i="7" s="1"/>
  <c r="ER23" i="6"/>
  <c r="ES10" i="6"/>
  <c r="GU9" i="7"/>
  <c r="GU10" i="7" s="1"/>
  <c r="GT8" i="7"/>
  <c r="GT13" i="7" s="1"/>
  <c r="GT15" i="7" s="1"/>
  <c r="GT1" i="7"/>
  <c r="GS22" i="7" l="1"/>
  <c r="GT17" i="7"/>
  <c r="ES51" i="6"/>
  <c r="ES29" i="6"/>
  <c r="ES45" i="6"/>
  <c r="ES32" i="6"/>
  <c r="ES17" i="6"/>
  <c r="ES34" i="6"/>
  <c r="ES1" i="6"/>
  <c r="ES39" i="6"/>
  <c r="ES28" i="6"/>
  <c r="ES33" i="6"/>
  <c r="ET9" i="6"/>
  <c r="ES8" i="6"/>
  <c r="ES26" i="6"/>
  <c r="ES38" i="6"/>
  <c r="ES49" i="6"/>
  <c r="ES40" i="6"/>
  <c r="ES27" i="6"/>
  <c r="ES41" i="6"/>
  <c r="ES35" i="6"/>
  <c r="GV9" i="7"/>
  <c r="GV10" i="7" s="1"/>
  <c r="GU1" i="7"/>
  <c r="GU8" i="7"/>
  <c r="GU13" i="7" s="1"/>
  <c r="GU15" i="7" s="1"/>
  <c r="GU17" i="7" l="1"/>
  <c r="GU22" i="7" s="1"/>
  <c r="GT22" i="7"/>
  <c r="ES23" i="6"/>
  <c r="ET10" i="6"/>
  <c r="GW9" i="7"/>
  <c r="GW10" i="7" s="1"/>
  <c r="GV1" i="7"/>
  <c r="GV8" i="7"/>
  <c r="GV13" i="7" s="1"/>
  <c r="GV15" i="7" s="1"/>
  <c r="GV17" i="7" l="1"/>
  <c r="GV22" i="7" s="1"/>
  <c r="ET45" i="6"/>
  <c r="ET32" i="6"/>
  <c r="ET17" i="6"/>
  <c r="ET35" i="6"/>
  <c r="ET1" i="6"/>
  <c r="ET33" i="6"/>
  <c r="EU9" i="6"/>
  <c r="ET34" i="6"/>
  <c r="ET8" i="6"/>
  <c r="ET27" i="6"/>
  <c r="ET26" i="6"/>
  <c r="ET41" i="6"/>
  <c r="ET39" i="6"/>
  <c r="ET40" i="6"/>
  <c r="ET29" i="6"/>
  <c r="ET49" i="6"/>
  <c r="ET38" i="6"/>
  <c r="ET28" i="6"/>
  <c r="ET51" i="6"/>
  <c r="GX9" i="7"/>
  <c r="GX10" i="7" s="1"/>
  <c r="GW8" i="7"/>
  <c r="GW13" i="7" s="1"/>
  <c r="GW1" i="7"/>
  <c r="GW15" i="7" l="1"/>
  <c r="GW17" i="7" s="1"/>
  <c r="EU10" i="6"/>
  <c r="ET23" i="6"/>
  <c r="GY9" i="7"/>
  <c r="GY10" i="7" s="1"/>
  <c r="GX1" i="7"/>
  <c r="GX8" i="7"/>
  <c r="GX13" i="7" s="1"/>
  <c r="GX15" i="7" s="1"/>
  <c r="GW22" i="7" l="1"/>
  <c r="GX17" i="7"/>
  <c r="GX22" i="7" s="1"/>
  <c r="EU32" i="6"/>
  <c r="EU1" i="6"/>
  <c r="EU35" i="6"/>
  <c r="EU8" i="6"/>
  <c r="EU39" i="6"/>
  <c r="EU27" i="6"/>
  <c r="EU49" i="6"/>
  <c r="EU17" i="6"/>
  <c r="EU23" i="6" s="1"/>
  <c r="EU34" i="6"/>
  <c r="EV9" i="6"/>
  <c r="EU38" i="6"/>
  <c r="EU28" i="6"/>
  <c r="EU41" i="6"/>
  <c r="EU45" i="6"/>
  <c r="EU40" i="6"/>
  <c r="EU26" i="6"/>
  <c r="EU51" i="6"/>
  <c r="EU33" i="6"/>
  <c r="EU29" i="6"/>
  <c r="GZ9" i="7"/>
  <c r="GZ10" i="7" s="1"/>
  <c r="GY1" i="7"/>
  <c r="GY8" i="7"/>
  <c r="GY13" i="7" s="1"/>
  <c r="GY15" i="7" s="1"/>
  <c r="GY17" i="7" l="1"/>
  <c r="GY22" i="7" s="1"/>
  <c r="EV10" i="6"/>
  <c r="HA9" i="7"/>
  <c r="HA10" i="7" s="1"/>
  <c r="GZ1" i="7"/>
  <c r="GZ8" i="7"/>
  <c r="GZ13" i="7" s="1"/>
  <c r="GZ15" i="7" l="1"/>
  <c r="GZ17" i="7" s="1"/>
  <c r="EV51" i="6"/>
  <c r="EV40" i="6"/>
  <c r="EV17" i="6"/>
  <c r="EV23" i="6" s="1"/>
  <c r="EV49" i="6"/>
  <c r="EV29" i="6"/>
  <c r="EV34" i="6"/>
  <c r="EV8" i="6"/>
  <c r="EV33" i="6"/>
  <c r="EW9" i="6"/>
  <c r="EV39" i="6"/>
  <c r="EV26" i="6"/>
  <c r="EV32" i="6"/>
  <c r="EV1" i="6"/>
  <c r="EV27" i="6"/>
  <c r="EV45" i="6"/>
  <c r="EV41" i="6"/>
  <c r="EV35" i="6"/>
  <c r="EV38" i="6"/>
  <c r="EV28" i="6"/>
  <c r="HB9" i="7"/>
  <c r="HB10" i="7" s="1"/>
  <c r="HA8" i="7"/>
  <c r="HA13" i="7" s="1"/>
  <c r="HA1" i="7"/>
  <c r="GZ22" i="7" l="1"/>
  <c r="HA15" i="7"/>
  <c r="HA17" i="7" s="1"/>
  <c r="EW10" i="6"/>
  <c r="HC9" i="7"/>
  <c r="HC10" i="7" s="1"/>
  <c r="HB8" i="7"/>
  <c r="HB13" i="7" s="1"/>
  <c r="HB1" i="7"/>
  <c r="HA22" i="7" l="1"/>
  <c r="HB15" i="7"/>
  <c r="HB17" i="7" s="1"/>
  <c r="EW49" i="6"/>
  <c r="EW32" i="6"/>
  <c r="EW17" i="6"/>
  <c r="EW23" i="6" s="1"/>
  <c r="EW34" i="6"/>
  <c r="EW1" i="6"/>
  <c r="EW33" i="6"/>
  <c r="EW8" i="6"/>
  <c r="EW35" i="6"/>
  <c r="EX9" i="6"/>
  <c r="EW45" i="6"/>
  <c r="EW39" i="6"/>
  <c r="EW26" i="6"/>
  <c r="EW51" i="6"/>
  <c r="EW40" i="6"/>
  <c r="EW29" i="6"/>
  <c r="EW38" i="6"/>
  <c r="EW28" i="6"/>
  <c r="EW41" i="6"/>
  <c r="EW27" i="6"/>
  <c r="HD9" i="7"/>
  <c r="HD10" i="7" s="1"/>
  <c r="HC8" i="7"/>
  <c r="HC13" i="7" s="1"/>
  <c r="HC15" i="7" s="1"/>
  <c r="HC1" i="7"/>
  <c r="HB22" i="7" l="1"/>
  <c r="HC17" i="7"/>
  <c r="HC22" i="7" s="1"/>
  <c r="EX10" i="6"/>
  <c r="HE9" i="7"/>
  <c r="HE10" i="7" s="1"/>
  <c r="HD1" i="7"/>
  <c r="HD8" i="7"/>
  <c r="HD13" i="7" s="1"/>
  <c r="HD15" i="7" s="1"/>
  <c r="HD17" i="7" l="1"/>
  <c r="HD22" i="7" s="1"/>
  <c r="EX45" i="6"/>
  <c r="EX40" i="6"/>
  <c r="EX29" i="6"/>
  <c r="EX41" i="6"/>
  <c r="EX51" i="6"/>
  <c r="EX34" i="6"/>
  <c r="EX26" i="6"/>
  <c r="EX35" i="6"/>
  <c r="EX32" i="6"/>
  <c r="EX8" i="6"/>
  <c r="EX33" i="6"/>
  <c r="EY9" i="6"/>
  <c r="EX28" i="6"/>
  <c r="EX27" i="6"/>
  <c r="EX17" i="6"/>
  <c r="EX23" i="6" s="1"/>
  <c r="EX1" i="6"/>
  <c r="EX38" i="6"/>
  <c r="EX49" i="6"/>
  <c r="EX39" i="6"/>
  <c r="HF9" i="7"/>
  <c r="HF10" i="7" s="1"/>
  <c r="HE8" i="7"/>
  <c r="HE13" i="7" s="1"/>
  <c r="HE1" i="7"/>
  <c r="HE15" i="7" l="1"/>
  <c r="HE17" i="7" s="1"/>
  <c r="EY10" i="6"/>
  <c r="HG9" i="7"/>
  <c r="HG10" i="7" s="1"/>
  <c r="HF8" i="7"/>
  <c r="HF13" i="7" s="1"/>
  <c r="HF15" i="7" s="1"/>
  <c r="HF1" i="7"/>
  <c r="HE22" i="7" l="1"/>
  <c r="HF17" i="7"/>
  <c r="HF22" i="7" s="1"/>
  <c r="EY51" i="6"/>
  <c r="EY40" i="6"/>
  <c r="EY17" i="6"/>
  <c r="EY23" i="6" s="1"/>
  <c r="EY49" i="6"/>
  <c r="EY32" i="6"/>
  <c r="EY29" i="6"/>
  <c r="EY33" i="6"/>
  <c r="EY34" i="6"/>
  <c r="EY8" i="6"/>
  <c r="EY26" i="6"/>
  <c r="EY1" i="6"/>
  <c r="EY38" i="6"/>
  <c r="EY35" i="6"/>
  <c r="EZ9" i="6"/>
  <c r="EY45" i="6"/>
  <c r="EY41" i="6"/>
  <c r="EY27" i="6"/>
  <c r="EY39" i="6"/>
  <c r="EY28" i="6"/>
  <c r="HH9" i="7"/>
  <c r="HH10" i="7" s="1"/>
  <c r="HG8" i="7"/>
  <c r="HG13" i="7" s="1"/>
  <c r="HG15" i="7" s="1"/>
  <c r="HG1" i="7"/>
  <c r="HG17" i="7" l="1"/>
  <c r="EZ10" i="6"/>
  <c r="HI9" i="7"/>
  <c r="HI10" i="7" s="1"/>
  <c r="HH8" i="7"/>
  <c r="HH13" i="7" s="1"/>
  <c r="HH1" i="7"/>
  <c r="HG22" i="7" l="1"/>
  <c r="HH15" i="7"/>
  <c r="HH17" i="7" s="1"/>
  <c r="EZ49" i="6"/>
  <c r="EZ32" i="6"/>
  <c r="EZ29" i="6"/>
  <c r="EZ34" i="6"/>
  <c r="EZ1" i="6"/>
  <c r="EZ33" i="6"/>
  <c r="EZ8" i="6"/>
  <c r="EZ17" i="6"/>
  <c r="EZ23" i="6" s="1"/>
  <c r="EZ35" i="6"/>
  <c r="FA9" i="6"/>
  <c r="EZ26" i="6"/>
  <c r="EZ39" i="6"/>
  <c r="EZ27" i="6"/>
  <c r="EZ38" i="6"/>
  <c r="EZ40" i="6"/>
  <c r="EZ51" i="6"/>
  <c r="EZ41" i="6"/>
  <c r="EZ28" i="6"/>
  <c r="EZ45" i="6"/>
  <c r="HJ9" i="7"/>
  <c r="HJ10" i="7" s="1"/>
  <c r="HI8" i="7"/>
  <c r="HI13" i="7" s="1"/>
  <c r="HI15" i="7" s="1"/>
  <c r="HI1" i="7"/>
  <c r="HH22" i="7" l="1"/>
  <c r="HI17" i="7"/>
  <c r="HI22" i="7" s="1"/>
  <c r="FA10" i="6"/>
  <c r="HK9" i="7"/>
  <c r="HK10" i="7" s="1"/>
  <c r="HJ1" i="7"/>
  <c r="HJ8" i="7"/>
  <c r="HJ13" i="7" s="1"/>
  <c r="HJ15" i="7" s="1"/>
  <c r="HJ17" i="7" l="1"/>
  <c r="HJ22" i="7" s="1"/>
  <c r="FA51" i="6"/>
  <c r="FA41" i="6"/>
  <c r="FA29" i="6"/>
  <c r="FA45" i="6"/>
  <c r="FA32" i="6"/>
  <c r="FA17" i="6"/>
  <c r="FA23" i="6" s="1"/>
  <c r="FB9" i="6"/>
  <c r="FA34" i="6"/>
  <c r="FA1" i="6"/>
  <c r="FA35" i="6"/>
  <c r="FA38" i="6"/>
  <c r="FA40" i="6"/>
  <c r="FA33" i="6"/>
  <c r="FA8" i="6"/>
  <c r="FA28" i="6"/>
  <c r="FA49" i="6"/>
  <c r="FA27" i="6"/>
  <c r="FA39" i="6"/>
  <c r="FA26" i="6"/>
  <c r="HL9" i="7"/>
  <c r="HL10" i="7" s="1"/>
  <c r="HK8" i="7"/>
  <c r="HK13" i="7" s="1"/>
  <c r="HK15" i="7" s="1"/>
  <c r="HK1" i="7"/>
  <c r="HK17" i="7" l="1"/>
  <c r="HK22" i="7" s="1"/>
  <c r="FB10" i="6"/>
  <c r="HM9" i="7"/>
  <c r="HM10" i="7" s="1"/>
  <c r="HL8" i="7"/>
  <c r="HL13" i="7" s="1"/>
  <c r="HL1" i="7"/>
  <c r="HL15" i="7" l="1"/>
  <c r="HL17" i="7" s="1"/>
  <c r="FB51" i="6"/>
  <c r="FB41" i="6"/>
  <c r="FB29" i="6"/>
  <c r="FB32" i="6"/>
  <c r="FB17" i="6"/>
  <c r="FB23" i="6" s="1"/>
  <c r="FB38" i="6"/>
  <c r="FB45" i="6"/>
  <c r="FB1" i="6"/>
  <c r="FB34" i="6"/>
  <c r="FB35" i="6"/>
  <c r="FC9" i="6"/>
  <c r="FB33" i="6"/>
  <c r="FB8" i="6"/>
  <c r="FB39" i="6"/>
  <c r="FB40" i="6"/>
  <c r="FB28" i="6"/>
  <c r="FB27" i="6"/>
  <c r="FB26" i="6"/>
  <c r="FB49" i="6"/>
  <c r="HM8" i="7"/>
  <c r="HM13" i="7" s="1"/>
  <c r="HM15" i="7" s="1"/>
  <c r="HN9" i="7"/>
  <c r="HN10" i="7" s="1"/>
  <c r="HM1" i="7"/>
  <c r="HL22" i="7" l="1"/>
  <c r="HM17" i="7"/>
  <c r="HM22" i="7" s="1"/>
  <c r="FC10" i="6"/>
  <c r="HO9" i="7"/>
  <c r="HO10" i="7" s="1"/>
  <c r="HN1" i="7"/>
  <c r="HN8" i="7"/>
  <c r="HN13" i="7" s="1"/>
  <c r="HN15" i="7" l="1"/>
  <c r="HN17" i="7" s="1"/>
  <c r="FC51" i="6"/>
  <c r="FC33" i="6"/>
  <c r="FC29" i="6"/>
  <c r="FC26" i="6"/>
  <c r="FC35" i="6"/>
  <c r="FC1" i="6"/>
  <c r="FC34" i="6"/>
  <c r="FD9" i="6"/>
  <c r="FC32" i="6"/>
  <c r="FC8" i="6"/>
  <c r="FC45" i="6"/>
  <c r="FC39" i="6"/>
  <c r="FC38" i="6"/>
  <c r="FC28" i="6"/>
  <c r="FC40" i="6"/>
  <c r="FC27" i="6"/>
  <c r="FC49" i="6"/>
  <c r="FC41" i="6"/>
  <c r="FC17" i="6"/>
  <c r="FC23" i="6" s="1"/>
  <c r="HP9" i="7"/>
  <c r="HP10" i="7" s="1"/>
  <c r="HO1" i="7"/>
  <c r="HO8" i="7"/>
  <c r="HO13" i="7" s="1"/>
  <c r="HO15" i="7" s="1"/>
  <c r="HN22" i="7" l="1"/>
  <c r="HO17" i="7"/>
  <c r="FD10" i="6"/>
  <c r="HP1" i="7"/>
  <c r="HP8" i="7"/>
  <c r="HP13" i="7" s="1"/>
  <c r="HP15" i="7" s="1"/>
  <c r="HQ9" i="7"/>
  <c r="HQ10" i="7" s="1"/>
  <c r="HO22" i="7" l="1"/>
  <c r="HP17" i="7"/>
  <c r="FD49" i="6"/>
  <c r="FD32" i="6"/>
  <c r="FD29" i="6"/>
  <c r="FD34" i="6"/>
  <c r="FD1" i="6"/>
  <c r="FD27" i="6"/>
  <c r="FD45" i="6"/>
  <c r="FD26" i="6"/>
  <c r="FD51" i="6"/>
  <c r="FD17" i="6"/>
  <c r="FD23" i="6" s="1"/>
  <c r="FD33" i="6"/>
  <c r="FD8" i="6"/>
  <c r="FD35" i="6"/>
  <c r="FE9" i="6"/>
  <c r="FD41" i="6"/>
  <c r="FD40" i="6"/>
  <c r="FD38" i="6"/>
  <c r="FD28" i="6"/>
  <c r="FD39" i="6"/>
  <c r="HQ1" i="7"/>
  <c r="HQ8" i="7"/>
  <c r="HQ13" i="7" s="1"/>
  <c r="HQ15" i="7" s="1"/>
  <c r="HR9" i="7"/>
  <c r="HR10" i="7" s="1"/>
  <c r="HQ17" i="7" l="1"/>
  <c r="HP22" i="7"/>
  <c r="FE10" i="6"/>
  <c r="HR8" i="7"/>
  <c r="HR13" i="7" s="1"/>
  <c r="HS9" i="7"/>
  <c r="HS10" i="7" s="1"/>
  <c r="HR1" i="7"/>
  <c r="HQ22" i="7" l="1"/>
  <c r="HR15" i="7"/>
  <c r="HR17" i="7" s="1"/>
  <c r="FE49" i="6"/>
  <c r="FE32" i="6"/>
  <c r="FE17" i="6"/>
  <c r="FE23" i="6" s="1"/>
  <c r="FE34" i="6"/>
  <c r="FE1" i="6"/>
  <c r="FE33" i="6"/>
  <c r="FE8" i="6"/>
  <c r="FE45" i="6"/>
  <c r="FE40" i="6"/>
  <c r="FE26" i="6"/>
  <c r="FE35" i="6"/>
  <c r="FF9" i="6"/>
  <c r="FE27" i="6"/>
  <c r="FE38" i="6"/>
  <c r="FE28" i="6"/>
  <c r="FE41" i="6"/>
  <c r="FE51" i="6"/>
  <c r="FE39" i="6"/>
  <c r="FE29" i="6"/>
  <c r="HS8" i="7"/>
  <c r="HS13" i="7" s="1"/>
  <c r="HS15" i="7" s="1"/>
  <c r="HT9" i="7"/>
  <c r="HT10" i="7" s="1"/>
  <c r="HS1" i="7"/>
  <c r="HR22" i="7" l="1"/>
  <c r="HS17" i="7"/>
  <c r="HS22" i="7" s="1"/>
  <c r="FF10" i="6"/>
  <c r="HT8" i="7"/>
  <c r="HT13" i="7" s="1"/>
  <c r="HU9" i="7"/>
  <c r="HU10" i="7" s="1"/>
  <c r="HT1" i="7"/>
  <c r="HT15" i="7" l="1"/>
  <c r="HT17" i="7" s="1"/>
  <c r="FF51" i="6"/>
  <c r="FF34" i="6"/>
  <c r="FF29" i="6"/>
  <c r="FF32" i="6"/>
  <c r="FF1" i="6"/>
  <c r="FF33" i="6"/>
  <c r="FF8" i="6"/>
  <c r="FF35" i="6"/>
  <c r="FG9" i="6"/>
  <c r="FF28" i="6"/>
  <c r="FF45" i="6"/>
  <c r="FF27" i="6"/>
  <c r="FF41" i="6"/>
  <c r="FF40" i="6"/>
  <c r="FF39" i="6"/>
  <c r="FF17" i="6"/>
  <c r="FF23" i="6" s="1"/>
  <c r="FF38" i="6"/>
  <c r="FF49" i="6"/>
  <c r="FF26" i="6"/>
  <c r="HU8" i="7"/>
  <c r="HU13" i="7" s="1"/>
  <c r="HU15" i="7" s="1"/>
  <c r="HU1" i="7"/>
  <c r="HV9" i="7"/>
  <c r="HV10" i="7" s="1"/>
  <c r="HT22" i="7" l="1"/>
  <c r="HU17" i="7"/>
  <c r="FG10" i="6"/>
  <c r="HW9" i="7"/>
  <c r="HW10" i="7" s="1"/>
  <c r="HV1" i="7"/>
  <c r="HV8" i="7"/>
  <c r="HV13" i="7" s="1"/>
  <c r="HV15" i="7" s="1"/>
  <c r="HU22" i="7" l="1"/>
  <c r="HV17" i="7"/>
  <c r="FG49" i="6"/>
  <c r="FG32" i="6"/>
  <c r="FG29" i="6"/>
  <c r="FG33" i="6"/>
  <c r="FG1" i="6"/>
  <c r="FG40" i="6"/>
  <c r="FG34" i="6"/>
  <c r="FG8" i="6"/>
  <c r="FG35" i="6"/>
  <c r="FH9" i="6"/>
  <c r="FG45" i="6"/>
  <c r="FG27" i="6"/>
  <c r="FG39" i="6"/>
  <c r="FG28" i="6"/>
  <c r="FG38" i="6"/>
  <c r="FG26" i="6"/>
  <c r="FG41" i="6"/>
  <c r="FG51" i="6"/>
  <c r="FG17" i="6"/>
  <c r="FG23" i="6" s="1"/>
  <c r="HX9" i="7"/>
  <c r="HX10" i="7" s="1"/>
  <c r="HW1" i="7"/>
  <c r="HW8" i="7"/>
  <c r="HW13" i="7" s="1"/>
  <c r="HW15" i="7" s="1"/>
  <c r="HW17" i="7" l="1"/>
  <c r="HW22" i="7" s="1"/>
  <c r="HV22" i="7"/>
  <c r="FH10" i="6"/>
  <c r="HX8" i="7"/>
  <c r="HX13" i="7" s="1"/>
  <c r="HX15" i="7" s="1"/>
  <c r="HY9" i="7"/>
  <c r="HY10" i="7" s="1"/>
  <c r="HX1" i="7"/>
  <c r="HX17" i="7" l="1"/>
  <c r="HX22" i="7" s="1"/>
  <c r="FH49" i="6"/>
  <c r="FH32" i="6"/>
  <c r="FH29" i="6"/>
  <c r="FH34" i="6"/>
  <c r="FH1" i="6"/>
  <c r="FH8" i="6"/>
  <c r="FH33" i="6"/>
  <c r="FI9" i="6"/>
  <c r="FH26" i="6"/>
  <c r="FH28" i="6"/>
  <c r="FH35" i="6"/>
  <c r="FH27" i="6"/>
  <c r="FH39" i="6"/>
  <c r="FH41" i="6"/>
  <c r="FH40" i="6"/>
  <c r="FH51" i="6"/>
  <c r="FH38" i="6"/>
  <c r="FH45" i="6"/>
  <c r="FH17" i="6"/>
  <c r="FH23" i="6" s="1"/>
  <c r="HY1" i="7"/>
  <c r="HY8" i="7"/>
  <c r="HY13" i="7" s="1"/>
  <c r="HY15" i="7" s="1"/>
  <c r="HZ9" i="7"/>
  <c r="HZ10" i="7" s="1"/>
  <c r="HY17" i="7" l="1"/>
  <c r="HY22" i="7" s="1"/>
  <c r="FI10" i="6"/>
  <c r="HZ8" i="7"/>
  <c r="HZ13" i="7" s="1"/>
  <c r="IA9" i="7"/>
  <c r="IA10" i="7" s="1"/>
  <c r="HZ1" i="7"/>
  <c r="HZ15" i="7" l="1"/>
  <c r="HZ17" i="7" s="1"/>
  <c r="FI39" i="6"/>
  <c r="FI26" i="6"/>
  <c r="FI38" i="6"/>
  <c r="FI28" i="6"/>
  <c r="FI34" i="6"/>
  <c r="FI1" i="6"/>
  <c r="FI8" i="6"/>
  <c r="FI49" i="6"/>
  <c r="FI40" i="6"/>
  <c r="FI27" i="6"/>
  <c r="FI51" i="6"/>
  <c r="FI41" i="6"/>
  <c r="FI17" i="6"/>
  <c r="FI23" i="6" s="1"/>
  <c r="FI29" i="6"/>
  <c r="FI33" i="6"/>
  <c r="FI45" i="6"/>
  <c r="FI32" i="6"/>
  <c r="FI35" i="6"/>
  <c r="FJ9" i="6"/>
  <c r="IA8" i="7"/>
  <c r="IA13" i="7" s="1"/>
  <c r="IA15" i="7" s="1"/>
  <c r="IB9" i="7"/>
  <c r="IB10" i="7" s="1"/>
  <c r="IA1" i="7"/>
  <c r="HZ22" i="7" l="1"/>
  <c r="IA17" i="7"/>
  <c r="FJ10" i="6"/>
  <c r="IC9" i="7"/>
  <c r="IC10" i="7" s="1"/>
  <c r="IB8" i="7"/>
  <c r="IB13" i="7" s="1"/>
  <c r="IB15" i="7" s="1"/>
  <c r="IB1" i="7"/>
  <c r="IA22" i="7" l="1"/>
  <c r="IB17" i="7"/>
  <c r="FJ49" i="6"/>
  <c r="FJ41" i="6"/>
  <c r="FJ28" i="6"/>
  <c r="FJ39" i="6"/>
  <c r="FJ26" i="6"/>
  <c r="FJ51" i="6"/>
  <c r="FJ38" i="6"/>
  <c r="FJ29" i="6"/>
  <c r="FJ33" i="6"/>
  <c r="FJ8" i="6"/>
  <c r="FJ34" i="6"/>
  <c r="FK9" i="6"/>
  <c r="FJ40" i="6"/>
  <c r="FJ45" i="6"/>
  <c r="FJ32" i="6"/>
  <c r="FJ17" i="6"/>
  <c r="FJ23" i="6" s="1"/>
  <c r="FJ35" i="6"/>
  <c r="FJ1" i="6"/>
  <c r="FJ27" i="6"/>
  <c r="IC8" i="7"/>
  <c r="IC13" i="7" s="1"/>
  <c r="IC15" i="7" s="1"/>
  <c r="ID9" i="7"/>
  <c r="ID10" i="7" s="1"/>
  <c r="IC1" i="7"/>
  <c r="IC17" i="7" l="1"/>
  <c r="IB22" i="7"/>
  <c r="FK10" i="6"/>
  <c r="IE9" i="7"/>
  <c r="IE10" i="7" s="1"/>
  <c r="ID1" i="7"/>
  <c r="ID8" i="7"/>
  <c r="ID13" i="7" s="1"/>
  <c r="ID15" i="7" s="1"/>
  <c r="IC22" i="7" l="1"/>
  <c r="ID17" i="7"/>
  <c r="FK40" i="6"/>
  <c r="FK27" i="6"/>
  <c r="FK45" i="6"/>
  <c r="FK39" i="6"/>
  <c r="FK26" i="6"/>
  <c r="FK33" i="6"/>
  <c r="FK1" i="6"/>
  <c r="FK8" i="6"/>
  <c r="FL9" i="6"/>
  <c r="FK49" i="6"/>
  <c r="FK41" i="6"/>
  <c r="FK17" i="6"/>
  <c r="FK23" i="6" s="1"/>
  <c r="FK29" i="6"/>
  <c r="FK32" i="6"/>
  <c r="FK35" i="6"/>
  <c r="FK34" i="6"/>
  <c r="FK51" i="6"/>
  <c r="FK38" i="6"/>
  <c r="FK28" i="6"/>
  <c r="IF9" i="7"/>
  <c r="IF10" i="7" s="1"/>
  <c r="IE8" i="7"/>
  <c r="IE13" i="7" s="1"/>
  <c r="IE15" i="7" s="1"/>
  <c r="IE1" i="7"/>
  <c r="IE17" i="7" l="1"/>
  <c r="IE22" i="7" s="1"/>
  <c r="ID22" i="7"/>
  <c r="FL10" i="6"/>
  <c r="IF8" i="7"/>
  <c r="IF13" i="7" s="1"/>
  <c r="IG9" i="7"/>
  <c r="IG10" i="7" s="1"/>
  <c r="IF1" i="7"/>
  <c r="IF15" i="7" l="1"/>
  <c r="IF17" i="7" s="1"/>
  <c r="FL49" i="6"/>
  <c r="FL32" i="6"/>
  <c r="FL29" i="6"/>
  <c r="FL34" i="6"/>
  <c r="FL1" i="6"/>
  <c r="FM9" i="6"/>
  <c r="FL28" i="6"/>
  <c r="FL35" i="6"/>
  <c r="FL27" i="6"/>
  <c r="FL45" i="6"/>
  <c r="FL41" i="6"/>
  <c r="FL26" i="6"/>
  <c r="FL33" i="6"/>
  <c r="FL8" i="6"/>
  <c r="FL39" i="6"/>
  <c r="FL51" i="6"/>
  <c r="FL40" i="6"/>
  <c r="FL17" i="6"/>
  <c r="FL23" i="6" s="1"/>
  <c r="FL38" i="6"/>
  <c r="IG1" i="7"/>
  <c r="IG8" i="7"/>
  <c r="IG13" i="7" s="1"/>
  <c r="IH9" i="7"/>
  <c r="IH10" i="7" s="1"/>
  <c r="IF22" i="7" l="1"/>
  <c r="IG15" i="7"/>
  <c r="IG17" i="7" s="1"/>
  <c r="FM10" i="6"/>
  <c r="IH8" i="7"/>
  <c r="IH13" i="7" s="1"/>
  <c r="II9" i="7"/>
  <c r="II10" i="7" s="1"/>
  <c r="IH1" i="7"/>
  <c r="IG22" i="7" l="1"/>
  <c r="IH15" i="7"/>
  <c r="IH17" i="7" s="1"/>
  <c r="FM35" i="6"/>
  <c r="FN9" i="6"/>
  <c r="FM38" i="6"/>
  <c r="FM28" i="6"/>
  <c r="FM41" i="6"/>
  <c r="FM27" i="6"/>
  <c r="FM17" i="6"/>
  <c r="FM23" i="6" s="1"/>
  <c r="FM1" i="6"/>
  <c r="FM8" i="6"/>
  <c r="FM45" i="6"/>
  <c r="FM40" i="6"/>
  <c r="FM26" i="6"/>
  <c r="FM51" i="6"/>
  <c r="FM39" i="6"/>
  <c r="FM29" i="6"/>
  <c r="FM32" i="6"/>
  <c r="FM34" i="6"/>
  <c r="FM33" i="6"/>
  <c r="FM49" i="6"/>
  <c r="II8" i="7"/>
  <c r="II13" i="7" s="1"/>
  <c r="II15" i="7" s="1"/>
  <c r="IJ9" i="7"/>
  <c r="IJ10" i="7" s="1"/>
  <c r="II1" i="7"/>
  <c r="IH22" i="7" l="1"/>
  <c r="II17" i="7"/>
  <c r="II22" i="7" s="1"/>
  <c r="FN10" i="6"/>
  <c r="IJ8" i="7"/>
  <c r="IJ13" i="7" s="1"/>
  <c r="IJ15" i="7" s="1"/>
  <c r="IK9" i="7"/>
  <c r="IK10" i="7" s="1"/>
  <c r="IJ1" i="7"/>
  <c r="IJ17" i="7" l="1"/>
  <c r="IJ22" i="7" s="1"/>
  <c r="FN45" i="6"/>
  <c r="FN40" i="6"/>
  <c r="FN17" i="6"/>
  <c r="FN23" i="6" s="1"/>
  <c r="FN32" i="6"/>
  <c r="FN33" i="6"/>
  <c r="FN51" i="6"/>
  <c r="FN34" i="6"/>
  <c r="FN29" i="6"/>
  <c r="FN1" i="6"/>
  <c r="FN8" i="6"/>
  <c r="FN35" i="6"/>
  <c r="FO9" i="6"/>
  <c r="FN39" i="6"/>
  <c r="FN28" i="6"/>
  <c r="FN38" i="6"/>
  <c r="FN49" i="6"/>
  <c r="FN41" i="6"/>
  <c r="FN26" i="6"/>
  <c r="FN27" i="6"/>
  <c r="IK8" i="7"/>
  <c r="IK13" i="7" s="1"/>
  <c r="IK15" i="7" s="1"/>
  <c r="IL9" i="7"/>
  <c r="IL10" i="7" s="1"/>
  <c r="IK1" i="7"/>
  <c r="IK17" i="7" l="1"/>
  <c r="IK22" i="7" s="1"/>
  <c r="FO10" i="6"/>
  <c r="IM9" i="7"/>
  <c r="IM10" i="7" s="1"/>
  <c r="IL1" i="7"/>
  <c r="IL8" i="7"/>
  <c r="IL13" i="7" s="1"/>
  <c r="IL15" i="7" s="1"/>
  <c r="IL17" i="7" l="1"/>
  <c r="IL22" i="7" s="1"/>
  <c r="FO39" i="6"/>
  <c r="FO28" i="6"/>
  <c r="FO35" i="6"/>
  <c r="FP9" i="6"/>
  <c r="FO38" i="6"/>
  <c r="FO26" i="6"/>
  <c r="FO41" i="6"/>
  <c r="FO40" i="6"/>
  <c r="FO17" i="6"/>
  <c r="FO23" i="6" s="1"/>
  <c r="FO51" i="6"/>
  <c r="FO27" i="6"/>
  <c r="FO29" i="6"/>
  <c r="FO49" i="6"/>
  <c r="FO33" i="6"/>
  <c r="FO1" i="6"/>
  <c r="FO8" i="6"/>
  <c r="FO45" i="6"/>
  <c r="FO32" i="6"/>
  <c r="FO34" i="6"/>
  <c r="IN9" i="7"/>
  <c r="IN10" i="7" s="1"/>
  <c r="IM1" i="7"/>
  <c r="IM8" i="7"/>
  <c r="IM13" i="7" s="1"/>
  <c r="IM15" i="7" l="1"/>
  <c r="IM17" i="7" s="1"/>
  <c r="FP10" i="6"/>
  <c r="IO9" i="7"/>
  <c r="IO10" i="7" s="1"/>
  <c r="IN1" i="7"/>
  <c r="IN8" i="7"/>
  <c r="IN13" i="7" s="1"/>
  <c r="IN15" i="7" s="1"/>
  <c r="IM22" i="7" l="1"/>
  <c r="IN17" i="7"/>
  <c r="FP49" i="6"/>
  <c r="FP32" i="6"/>
  <c r="FP29" i="6"/>
  <c r="FP34" i="6"/>
  <c r="FP1" i="6"/>
  <c r="FP33" i="6"/>
  <c r="FP8" i="6"/>
  <c r="FP26" i="6"/>
  <c r="FQ9" i="6"/>
  <c r="FP27" i="6"/>
  <c r="FP38" i="6"/>
  <c r="FP45" i="6"/>
  <c r="FP17" i="6"/>
  <c r="FP23" i="6" s="1"/>
  <c r="FP35" i="6"/>
  <c r="FP39" i="6"/>
  <c r="FP28" i="6"/>
  <c r="FP51" i="6"/>
  <c r="FP40" i="6"/>
  <c r="FP41" i="6"/>
  <c r="IO1" i="7"/>
  <c r="IO8" i="7"/>
  <c r="IO13" i="7" s="1"/>
  <c r="IO15" i="7" s="1"/>
  <c r="IP9" i="7"/>
  <c r="IP10" i="7" s="1"/>
  <c r="IO17" i="7" l="1"/>
  <c r="IO22" i="7" s="1"/>
  <c r="IN22" i="7"/>
  <c r="FQ10" i="6"/>
  <c r="IP8" i="7"/>
  <c r="IP13" i="7" s="1"/>
  <c r="IP15" i="7" s="1"/>
  <c r="IQ9" i="7"/>
  <c r="IQ10" i="7" s="1"/>
  <c r="IP1" i="7"/>
  <c r="IP17" i="7" l="1"/>
  <c r="IP22" i="7" s="1"/>
  <c r="FQ38" i="6"/>
  <c r="FQ26" i="6"/>
  <c r="FQ39" i="6"/>
  <c r="FQ28" i="6"/>
  <c r="FQ40" i="6"/>
  <c r="FQ27" i="6"/>
  <c r="FQ51" i="6"/>
  <c r="FQ29" i="6"/>
  <c r="FQ45" i="6"/>
  <c r="FQ17" i="6"/>
  <c r="FQ23" i="6" s="1"/>
  <c r="FQ1" i="6"/>
  <c r="FQ33" i="6"/>
  <c r="FR9" i="6"/>
  <c r="FQ49" i="6"/>
  <c r="FQ32" i="6"/>
  <c r="FQ34" i="6"/>
  <c r="FQ41" i="6"/>
  <c r="FQ35" i="6"/>
  <c r="FQ8" i="6"/>
  <c r="IQ8" i="7"/>
  <c r="IQ13" i="7" s="1"/>
  <c r="IQ15" i="7" s="1"/>
  <c r="IR9" i="7"/>
  <c r="IR10" i="7" s="1"/>
  <c r="IQ1" i="7"/>
  <c r="IQ17" i="7" l="1"/>
  <c r="FR10" i="6"/>
  <c r="IS9" i="7"/>
  <c r="IS10" i="7" s="1"/>
  <c r="IR1" i="7"/>
  <c r="IR8" i="7"/>
  <c r="IR13" i="7" s="1"/>
  <c r="IR15" i="7" s="1"/>
  <c r="IQ22" i="7" l="1"/>
  <c r="IR17" i="7"/>
  <c r="FR45" i="6"/>
  <c r="FR32" i="6"/>
  <c r="FR17" i="6"/>
  <c r="FR23" i="6" s="1"/>
  <c r="FR35" i="6"/>
  <c r="FR1" i="6"/>
  <c r="FR34" i="6"/>
  <c r="FS9" i="6"/>
  <c r="FR26" i="6"/>
  <c r="FR41" i="6"/>
  <c r="FR39" i="6"/>
  <c r="FR33" i="6"/>
  <c r="FR8" i="6"/>
  <c r="FR27" i="6"/>
  <c r="FR38" i="6"/>
  <c r="FR29" i="6"/>
  <c r="FR49" i="6"/>
  <c r="FR40" i="6"/>
  <c r="FR28" i="6"/>
  <c r="FR51" i="6"/>
  <c r="IT9" i="7"/>
  <c r="IT10" i="7" s="1"/>
  <c r="IS8" i="7"/>
  <c r="IS13" i="7" s="1"/>
  <c r="IS15" i="7" s="1"/>
  <c r="IS1" i="7"/>
  <c r="IS17" i="7" l="1"/>
  <c r="IS22" i="7" s="1"/>
  <c r="IR22" i="7"/>
  <c r="FS10" i="6"/>
  <c r="IU9" i="7"/>
  <c r="IU10" i="7" s="1"/>
  <c r="IT1" i="7"/>
  <c r="IT8" i="7"/>
  <c r="IT13" i="7" s="1"/>
  <c r="IT15" i="7" s="1"/>
  <c r="IT17" i="7" l="1"/>
  <c r="IT22" i="7" s="1"/>
  <c r="FS38" i="6"/>
  <c r="FS28" i="6"/>
  <c r="FS39" i="6"/>
  <c r="FS27" i="6"/>
  <c r="FS34" i="6"/>
  <c r="FT9" i="6"/>
  <c r="FS35" i="6"/>
  <c r="FS8" i="6"/>
  <c r="FS45" i="6"/>
  <c r="FS40" i="6"/>
  <c r="FS26" i="6"/>
  <c r="FS49" i="6"/>
  <c r="FS41" i="6"/>
  <c r="FS17" i="6"/>
  <c r="FS23" i="6" s="1"/>
  <c r="FS1" i="6"/>
  <c r="FS32" i="6"/>
  <c r="FS51" i="6"/>
  <c r="FS33" i="6"/>
  <c r="FS29" i="6"/>
  <c r="IU1" i="7"/>
  <c r="IV9" i="7"/>
  <c r="IV10" i="7" s="1"/>
  <c r="IU8" i="7"/>
  <c r="IU13" i="7" s="1"/>
  <c r="IU15" i="7" s="1"/>
  <c r="IU17" i="7" l="1"/>
  <c r="IU22" i="7" s="1"/>
  <c r="FT10" i="6"/>
  <c r="IV1" i="7"/>
  <c r="IV8" i="7"/>
  <c r="IV13" i="7" s="1"/>
  <c r="IW9" i="7"/>
  <c r="IW10" i="7" s="1"/>
  <c r="IV15" i="7" l="1"/>
  <c r="IV17" i="7" s="1"/>
  <c r="FT49" i="6"/>
  <c r="FT32" i="6"/>
  <c r="FT29" i="6"/>
  <c r="FT27" i="6"/>
  <c r="FT41" i="6"/>
  <c r="FT51" i="6"/>
  <c r="FT17" i="6"/>
  <c r="FT23" i="6" s="1"/>
  <c r="FT34" i="6"/>
  <c r="FT1" i="6"/>
  <c r="FT8" i="6"/>
  <c r="FT35" i="6"/>
  <c r="FT33" i="6"/>
  <c r="FU9" i="6"/>
  <c r="FT28" i="6"/>
  <c r="FT38" i="6"/>
  <c r="FT45" i="6"/>
  <c r="FT26" i="6"/>
  <c r="FT39" i="6"/>
  <c r="FT40" i="6"/>
  <c r="IW1" i="7"/>
  <c r="IW8" i="7"/>
  <c r="IW13" i="7" s="1"/>
  <c r="IW15" i="7" s="1"/>
  <c r="IX9" i="7"/>
  <c r="IX10" i="7" s="1"/>
  <c r="IV22" i="7" l="1"/>
  <c r="IW17" i="7"/>
  <c r="FU10" i="6"/>
  <c r="IX8" i="7"/>
  <c r="IX13" i="7" s="1"/>
  <c r="IX15" i="7" s="1"/>
  <c r="IX17" i="7" s="1"/>
  <c r="IY9" i="7"/>
  <c r="IY10" i="7" s="1"/>
  <c r="IX1" i="7"/>
  <c r="IX22" i="7" l="1"/>
  <c r="IW22" i="7"/>
  <c r="FU38" i="6"/>
  <c r="FU28" i="6"/>
  <c r="FU41" i="6"/>
  <c r="FU27" i="6"/>
  <c r="FU40" i="6"/>
  <c r="FU49" i="6"/>
  <c r="FU34" i="6"/>
  <c r="FU1" i="6"/>
  <c r="FU45" i="6"/>
  <c r="FU39" i="6"/>
  <c r="FU26" i="6"/>
  <c r="FU51" i="6"/>
  <c r="FU29" i="6"/>
  <c r="FU32" i="6"/>
  <c r="FU33" i="6"/>
  <c r="FV9" i="6"/>
  <c r="FU17" i="6"/>
  <c r="FU23" i="6" s="1"/>
  <c r="FU8" i="6"/>
  <c r="FU35" i="6"/>
  <c r="IY8" i="7"/>
  <c r="IY13" i="7" s="1"/>
  <c r="IY15" i="7" s="1"/>
  <c r="IY17" i="7" s="1"/>
  <c r="IZ9" i="7"/>
  <c r="IZ10" i="7" s="1"/>
  <c r="IY1" i="7"/>
  <c r="IY22" i="7" l="1"/>
  <c r="FV10" i="6"/>
  <c r="JA9" i="7"/>
  <c r="JA10" i="7" s="1"/>
  <c r="IZ1" i="7"/>
  <c r="IZ8" i="7"/>
  <c r="IZ13" i="7" s="1"/>
  <c r="IZ15" i="7" s="1"/>
  <c r="IZ17" i="7" s="1"/>
  <c r="IZ22" i="7" l="1"/>
  <c r="FV51" i="6"/>
  <c r="FV40" i="6"/>
  <c r="FV17" i="6"/>
  <c r="FV23" i="6" s="1"/>
  <c r="FV45" i="6"/>
  <c r="FV34" i="6"/>
  <c r="FV29" i="6"/>
  <c r="FV32" i="6"/>
  <c r="FV1" i="6"/>
  <c r="FV35" i="6"/>
  <c r="FV8" i="6"/>
  <c r="FW9" i="6"/>
  <c r="FV26" i="6"/>
  <c r="FV33" i="6"/>
  <c r="FV28" i="6"/>
  <c r="FV38" i="6"/>
  <c r="FV27" i="6"/>
  <c r="FV41" i="6"/>
  <c r="FV39" i="6"/>
  <c r="FV49" i="6"/>
  <c r="JA1" i="7"/>
  <c r="JA8" i="7"/>
  <c r="JA13" i="7" s="1"/>
  <c r="JA15" i="7" s="1"/>
  <c r="JA17" i="7" s="1"/>
  <c r="JB9" i="7"/>
  <c r="JB10" i="7" s="1"/>
  <c r="JA22" i="7" l="1"/>
  <c r="FW10" i="6"/>
  <c r="JC9" i="7"/>
  <c r="JC10" i="7" s="1"/>
  <c r="JB1" i="7"/>
  <c r="JB8" i="7"/>
  <c r="JB13" i="7" s="1"/>
  <c r="JB15" i="7" s="1"/>
  <c r="JB17" i="7" s="1"/>
  <c r="JB22" i="7" l="1"/>
  <c r="FW39" i="6"/>
  <c r="FW28" i="6"/>
  <c r="FW38" i="6"/>
  <c r="FW26" i="6"/>
  <c r="FW41" i="6"/>
  <c r="FW27" i="6"/>
  <c r="FW51" i="6"/>
  <c r="FW29" i="6"/>
  <c r="FW1" i="6"/>
  <c r="FW35" i="6"/>
  <c r="FX9" i="6"/>
  <c r="FW49" i="6"/>
  <c r="FW33" i="6"/>
  <c r="FW34" i="6"/>
  <c r="FW45" i="6"/>
  <c r="FW40" i="6"/>
  <c r="FW17" i="6"/>
  <c r="FW23" i="6" s="1"/>
  <c r="FW32" i="6"/>
  <c r="FW8" i="6"/>
  <c r="JD9" i="7"/>
  <c r="JD10" i="7" s="1"/>
  <c r="JC1" i="7"/>
  <c r="JC8" i="7"/>
  <c r="JC13" i="7" s="1"/>
  <c r="JC15" i="7" s="1"/>
  <c r="JC17" i="7" s="1"/>
  <c r="JC22" i="7" l="1"/>
  <c r="FX10" i="6"/>
  <c r="JD1" i="7"/>
  <c r="JD8" i="7"/>
  <c r="JD13" i="7" s="1"/>
  <c r="JD15" i="7" s="1"/>
  <c r="JD17" i="7" s="1"/>
  <c r="JE9" i="7"/>
  <c r="JE10" i="7" s="1"/>
  <c r="JD22" i="7" l="1"/>
  <c r="FX49" i="6"/>
  <c r="FX32" i="6"/>
  <c r="FX29" i="6"/>
  <c r="FX35" i="6"/>
  <c r="FY9" i="6"/>
  <c r="FX27" i="6"/>
  <c r="FX38" i="6"/>
  <c r="FX28" i="6"/>
  <c r="FX45" i="6"/>
  <c r="FX34" i="6"/>
  <c r="FX1" i="6"/>
  <c r="FX33" i="6"/>
  <c r="FX8" i="6"/>
  <c r="FX40" i="6"/>
  <c r="FX26" i="6"/>
  <c r="FX41" i="6"/>
  <c r="FX17" i="6"/>
  <c r="FX23" i="6" s="1"/>
  <c r="FX39" i="6"/>
  <c r="FX51" i="6"/>
  <c r="JE1" i="7"/>
  <c r="JE8" i="7"/>
  <c r="JE13" i="7" s="1"/>
  <c r="JE15" i="7" s="1"/>
  <c r="JE17" i="7" s="1"/>
  <c r="JF9" i="7"/>
  <c r="JF10" i="7" s="1"/>
  <c r="JE22" i="7" l="1"/>
  <c r="FY10" i="6"/>
  <c r="JF8" i="7"/>
  <c r="JF13" i="7" s="1"/>
  <c r="JF15" i="7" s="1"/>
  <c r="JF17" i="7" s="1"/>
  <c r="JG9" i="7"/>
  <c r="JG10" i="7" s="1"/>
  <c r="JF1" i="7"/>
  <c r="JF22" i="7" l="1"/>
  <c r="FY38" i="6"/>
  <c r="FY26" i="6"/>
  <c r="FY40" i="6"/>
  <c r="FY28" i="6"/>
  <c r="FY49" i="6"/>
  <c r="FY39" i="6"/>
  <c r="FY27" i="6"/>
  <c r="FY51" i="6"/>
  <c r="FY41" i="6"/>
  <c r="FY29" i="6"/>
  <c r="FY32" i="6"/>
  <c r="FY17" i="6"/>
  <c r="FY23" i="6" s="1"/>
  <c r="FY34" i="6"/>
  <c r="FY45" i="6"/>
  <c r="FZ9" i="6"/>
  <c r="FY35" i="6"/>
  <c r="FY1" i="6"/>
  <c r="FY33" i="6"/>
  <c r="FY8" i="6"/>
  <c r="JG8" i="7"/>
  <c r="JG13" i="7" s="1"/>
  <c r="JG15" i="7" s="1"/>
  <c r="JG17" i="7" s="1"/>
  <c r="JH9" i="7"/>
  <c r="JH10" i="7" s="1"/>
  <c r="JG1" i="7"/>
  <c r="JG22" i="7" l="1"/>
  <c r="FZ10" i="6"/>
  <c r="JH8" i="7"/>
  <c r="JH13" i="7" s="1"/>
  <c r="JH15" i="7" s="1"/>
  <c r="JH17" i="7" s="1"/>
  <c r="JI9" i="7"/>
  <c r="JI10" i="7" s="1"/>
  <c r="JH1" i="7"/>
  <c r="JH22" i="7" l="1"/>
  <c r="FZ51" i="6"/>
  <c r="FZ41" i="6"/>
  <c r="FZ29" i="6"/>
  <c r="FZ1" i="6"/>
  <c r="FZ34" i="6"/>
  <c r="FZ8" i="6"/>
  <c r="FZ38" i="6"/>
  <c r="FZ45" i="6"/>
  <c r="FZ32" i="6"/>
  <c r="FZ17" i="6"/>
  <c r="FZ23" i="6" s="1"/>
  <c r="FZ40" i="6"/>
  <c r="FZ49" i="6"/>
  <c r="FZ33" i="6"/>
  <c r="FZ35" i="6"/>
  <c r="GA9" i="6"/>
  <c r="GA10" i="6" s="1"/>
  <c r="FZ27" i="6"/>
  <c r="FZ26" i="6"/>
  <c r="FZ28" i="6"/>
  <c r="FZ39" i="6"/>
  <c r="JI8" i="7"/>
  <c r="JI13" i="7" s="1"/>
  <c r="JI15" i="7" s="1"/>
  <c r="JI17" i="7" s="1"/>
  <c r="JJ9" i="7"/>
  <c r="JJ10" i="7" s="1"/>
  <c r="JI1" i="7"/>
  <c r="JI22" i="7" l="1"/>
  <c r="GA40" i="6"/>
  <c r="GA27" i="6"/>
  <c r="GA1" i="6"/>
  <c r="GA45" i="6"/>
  <c r="GA39" i="6"/>
  <c r="GA26" i="6"/>
  <c r="GA49" i="6"/>
  <c r="GA41" i="6"/>
  <c r="GA29" i="6"/>
  <c r="GA32" i="6"/>
  <c r="GA35" i="6"/>
  <c r="GA34" i="6"/>
  <c r="GA17" i="6"/>
  <c r="GA23" i="6" s="1"/>
  <c r="GB9" i="6"/>
  <c r="GB10" i="6" s="1"/>
  <c r="GA8" i="6"/>
  <c r="GA38" i="6"/>
  <c r="GA28" i="6"/>
  <c r="GA51" i="6"/>
  <c r="GA33" i="6"/>
  <c r="JJ1" i="7"/>
  <c r="JJ8" i="7"/>
  <c r="JJ13" i="7" s="1"/>
  <c r="JJ15" i="7" s="1"/>
  <c r="JJ17" i="7" s="1"/>
  <c r="JK9" i="7"/>
  <c r="JK10" i="7" s="1"/>
  <c r="JJ22" i="7" l="1"/>
  <c r="GB49" i="6"/>
  <c r="GB32" i="6"/>
  <c r="GB29" i="6"/>
  <c r="GB34" i="6"/>
  <c r="GB1" i="6"/>
  <c r="GB33" i="6"/>
  <c r="GB8" i="6"/>
  <c r="GC9" i="6"/>
  <c r="GC10" i="6" s="1"/>
  <c r="GB28" i="6"/>
  <c r="GB35" i="6"/>
  <c r="GB38" i="6"/>
  <c r="GB39" i="6"/>
  <c r="GB27" i="6"/>
  <c r="GB41" i="6"/>
  <c r="GB26" i="6"/>
  <c r="GB17" i="6"/>
  <c r="GB23" i="6" s="1"/>
  <c r="GB51" i="6"/>
  <c r="GB45" i="6"/>
  <c r="GB40" i="6"/>
  <c r="JL9" i="7"/>
  <c r="JL10" i="7" s="1"/>
  <c r="JK1" i="7"/>
  <c r="JK8" i="7"/>
  <c r="JK13" i="7" s="1"/>
  <c r="JK15" i="7" s="1"/>
  <c r="JK17" i="7" s="1"/>
  <c r="JK22" i="7" l="1"/>
  <c r="GC38" i="6"/>
  <c r="GC51" i="6"/>
  <c r="GC32" i="6"/>
  <c r="GC34" i="6"/>
  <c r="GC45" i="6"/>
  <c r="GC40" i="6"/>
  <c r="GC26" i="6"/>
  <c r="GC49" i="6"/>
  <c r="GC29" i="6"/>
  <c r="GC1" i="6"/>
  <c r="GD9" i="6"/>
  <c r="GD10" i="6" s="1"/>
  <c r="GC33" i="6"/>
  <c r="GC35" i="6"/>
  <c r="GC8" i="6"/>
  <c r="GC28" i="6"/>
  <c r="GC41" i="6"/>
  <c r="GC27" i="6"/>
  <c r="GC39" i="6"/>
  <c r="GC17" i="6"/>
  <c r="GC23" i="6" s="1"/>
  <c r="JM9" i="7"/>
  <c r="JM10" i="7" s="1"/>
  <c r="JL8" i="7"/>
  <c r="JL13" i="7" s="1"/>
  <c r="JL15" i="7" s="1"/>
  <c r="JL17" i="7" s="1"/>
  <c r="JL1" i="7"/>
  <c r="JL22" i="7" l="1"/>
  <c r="GD51" i="6"/>
  <c r="GD34" i="6"/>
  <c r="GD29" i="6"/>
  <c r="GD32" i="6"/>
  <c r="GD1" i="6"/>
  <c r="GE9" i="6"/>
  <c r="GE10" i="6" s="1"/>
  <c r="GD39" i="6"/>
  <c r="GD33" i="6"/>
  <c r="GD8" i="6"/>
  <c r="GD35" i="6"/>
  <c r="GD28" i="6"/>
  <c r="GD49" i="6"/>
  <c r="GD41" i="6"/>
  <c r="GD26" i="6"/>
  <c r="GD45" i="6"/>
  <c r="GD17" i="6"/>
  <c r="GD23" i="6" s="1"/>
  <c r="GD27" i="6"/>
  <c r="GD40" i="6"/>
  <c r="GD38" i="6"/>
  <c r="JM1" i="7"/>
  <c r="JM8" i="7"/>
  <c r="JM13" i="7" s="1"/>
  <c r="JM15" i="7" s="1"/>
  <c r="JM17" i="7" s="1"/>
  <c r="JN9" i="7"/>
  <c r="JN10" i="7" s="1"/>
  <c r="JM22" i="7" l="1"/>
  <c r="GE39" i="6"/>
  <c r="GE28" i="6"/>
  <c r="GE38" i="6"/>
  <c r="GE26" i="6"/>
  <c r="GE29" i="6"/>
  <c r="GE33" i="6"/>
  <c r="GE45" i="6"/>
  <c r="GE41" i="6"/>
  <c r="GE27" i="6"/>
  <c r="GE32" i="6"/>
  <c r="GE1" i="6"/>
  <c r="GE34" i="6"/>
  <c r="GE8" i="6"/>
  <c r="GE51" i="6"/>
  <c r="GE40" i="6"/>
  <c r="GE17" i="6"/>
  <c r="GE23" i="6" s="1"/>
  <c r="GE49" i="6"/>
  <c r="GE35" i="6"/>
  <c r="GF9" i="6"/>
  <c r="GF10" i="6" s="1"/>
  <c r="JN8" i="7"/>
  <c r="JN13" i="7" s="1"/>
  <c r="JN15" i="7" s="1"/>
  <c r="JN17" i="7" s="1"/>
  <c r="JN1" i="7"/>
  <c r="JO9" i="7"/>
  <c r="JO10" i="7" s="1"/>
  <c r="JN22" i="7" l="1"/>
  <c r="GF49" i="6"/>
  <c r="GF32" i="6"/>
  <c r="GF29" i="6"/>
  <c r="GF34" i="6"/>
  <c r="GF1" i="6"/>
  <c r="GF33" i="6"/>
  <c r="GF8" i="6"/>
  <c r="GG9" i="6"/>
  <c r="GG10" i="6" s="1"/>
  <c r="GF27" i="6"/>
  <c r="GF38" i="6"/>
  <c r="GF17" i="6"/>
  <c r="GF23" i="6" s="1"/>
  <c r="GF35" i="6"/>
  <c r="GF39" i="6"/>
  <c r="GF26" i="6"/>
  <c r="GF45" i="6"/>
  <c r="GF40" i="6"/>
  <c r="GF51" i="6"/>
  <c r="GF41" i="6"/>
  <c r="GF28" i="6"/>
  <c r="JO8" i="7"/>
  <c r="JO13" i="7" s="1"/>
  <c r="JO15" i="7" s="1"/>
  <c r="JO17" i="7" s="1"/>
  <c r="JP9" i="7"/>
  <c r="JP10" i="7" s="1"/>
  <c r="JO1" i="7"/>
  <c r="JO22" i="7" l="1"/>
  <c r="GG40" i="6"/>
  <c r="GG28" i="6"/>
  <c r="GG34" i="6"/>
  <c r="GG49" i="6"/>
  <c r="GG41" i="6"/>
  <c r="GG27" i="6"/>
  <c r="GG51" i="6"/>
  <c r="GG39" i="6"/>
  <c r="GG29" i="6"/>
  <c r="GG17" i="6"/>
  <c r="GG23" i="6" s="1"/>
  <c r="GG38" i="6"/>
  <c r="GG26" i="6"/>
  <c r="GG33" i="6"/>
  <c r="GH9" i="6"/>
  <c r="GH10" i="6" s="1"/>
  <c r="GG35" i="6"/>
  <c r="GG8" i="6"/>
  <c r="GG45" i="6"/>
  <c r="GG32" i="6"/>
  <c r="GG1" i="6"/>
  <c r="JP8" i="7"/>
  <c r="JP13" i="7" s="1"/>
  <c r="JP15" i="7" s="1"/>
  <c r="JP17" i="7" s="1"/>
  <c r="JP1" i="7"/>
  <c r="JQ9" i="7"/>
  <c r="JQ10" i="7" s="1"/>
  <c r="JP22" i="7" l="1"/>
  <c r="GH45" i="6"/>
  <c r="GH32" i="6"/>
  <c r="GH17" i="6"/>
  <c r="GH23" i="6" s="1"/>
  <c r="GH35" i="6"/>
  <c r="GH1" i="6"/>
  <c r="GH33" i="6"/>
  <c r="GI9" i="6"/>
  <c r="GI10" i="6" s="1"/>
  <c r="GH34" i="6"/>
  <c r="GH8" i="6"/>
  <c r="GH27" i="6"/>
  <c r="GH40" i="6"/>
  <c r="GH28" i="6"/>
  <c r="GH51" i="6"/>
  <c r="GH39" i="6"/>
  <c r="GH26" i="6"/>
  <c r="GH49" i="6"/>
  <c r="GH38" i="6"/>
  <c r="GH41" i="6"/>
  <c r="GH29" i="6"/>
  <c r="JQ8" i="7"/>
  <c r="JQ13" i="7" s="1"/>
  <c r="JQ15" i="7" s="1"/>
  <c r="JQ17" i="7" s="1"/>
  <c r="JR9" i="7"/>
  <c r="JR10" i="7" s="1"/>
  <c r="JQ1" i="7"/>
  <c r="JQ22" i="7" l="1"/>
  <c r="GI45" i="6"/>
  <c r="GI39" i="6"/>
  <c r="GI26" i="6"/>
  <c r="GI49" i="6"/>
  <c r="GI41" i="6"/>
  <c r="GI17" i="6"/>
  <c r="GI23" i="6" s="1"/>
  <c r="GI51" i="6"/>
  <c r="GI33" i="6"/>
  <c r="GI29" i="6"/>
  <c r="GI35" i="6"/>
  <c r="GJ9" i="6"/>
  <c r="GJ10" i="6" s="1"/>
  <c r="GI8" i="6"/>
  <c r="GI27" i="6"/>
  <c r="GI1" i="6"/>
  <c r="GI32" i="6"/>
  <c r="GI34" i="6"/>
  <c r="GI40" i="6"/>
  <c r="GI38" i="6"/>
  <c r="GI28" i="6"/>
  <c r="JS9" i="7"/>
  <c r="JS10" i="7" s="1"/>
  <c r="JR8" i="7"/>
  <c r="JR13" i="7" s="1"/>
  <c r="JR15" i="7" s="1"/>
  <c r="JR17" i="7" s="1"/>
  <c r="JR1" i="7"/>
  <c r="JR22" i="7" l="1"/>
  <c r="GJ49" i="6"/>
  <c r="GJ32" i="6"/>
  <c r="GJ29" i="6"/>
  <c r="GJ34" i="6"/>
  <c r="GJ1" i="6"/>
  <c r="GJ8" i="6"/>
  <c r="GJ33" i="6"/>
  <c r="GJ35" i="6"/>
  <c r="GK9" i="6"/>
  <c r="GK10" i="6" s="1"/>
  <c r="GJ38" i="6"/>
  <c r="GJ28" i="6"/>
  <c r="GJ27" i="6"/>
  <c r="GJ17" i="6"/>
  <c r="GJ23" i="6" s="1"/>
  <c r="GJ39" i="6"/>
  <c r="GJ45" i="6"/>
  <c r="GJ41" i="6"/>
  <c r="GJ26" i="6"/>
  <c r="GJ40" i="6"/>
  <c r="GJ51" i="6"/>
  <c r="JT9" i="7"/>
  <c r="JT10" i="7" s="1"/>
  <c r="JS1" i="7"/>
  <c r="JS8" i="7"/>
  <c r="JS13" i="7" s="1"/>
  <c r="JS15" i="7" s="1"/>
  <c r="JS17" i="7" s="1"/>
  <c r="JS22" i="7" l="1"/>
  <c r="GK51" i="6"/>
  <c r="GK40" i="6"/>
  <c r="GK29" i="6"/>
  <c r="GK49" i="6"/>
  <c r="GK32" i="6"/>
  <c r="GK17" i="6"/>
  <c r="GK23" i="6" s="1"/>
  <c r="GK35" i="6"/>
  <c r="GK26" i="6"/>
  <c r="GK34" i="6"/>
  <c r="GK33" i="6"/>
  <c r="GK8" i="6"/>
  <c r="GL9" i="6"/>
  <c r="GL10" i="6" s="1"/>
  <c r="GK41" i="6"/>
  <c r="GK1" i="6"/>
  <c r="GK45" i="6"/>
  <c r="GK38" i="6"/>
  <c r="GK28" i="6"/>
  <c r="GK39" i="6"/>
  <c r="GK27" i="6"/>
  <c r="JT8" i="7"/>
  <c r="JT13" i="7" s="1"/>
  <c r="JT15" i="7" s="1"/>
  <c r="JT17" i="7" s="1"/>
  <c r="JU9" i="7"/>
  <c r="JU10" i="7" s="1"/>
  <c r="JT1" i="7"/>
  <c r="JT22" i="7" l="1"/>
  <c r="GL51" i="6"/>
  <c r="GL34" i="6"/>
  <c r="GL29" i="6"/>
  <c r="GL33" i="6"/>
  <c r="GL1" i="6"/>
  <c r="GL32" i="6"/>
  <c r="GL39" i="6"/>
  <c r="GL28" i="6"/>
  <c r="GL38" i="6"/>
  <c r="GL27" i="6"/>
  <c r="GL49" i="6"/>
  <c r="GL17" i="6"/>
  <c r="GL23" i="6" s="1"/>
  <c r="GL26" i="6"/>
  <c r="GL40" i="6"/>
  <c r="GL35" i="6"/>
  <c r="GL8" i="6"/>
  <c r="GM9" i="6"/>
  <c r="GM10" i="6" s="1"/>
  <c r="GL41" i="6"/>
  <c r="GL45" i="6"/>
  <c r="JU8" i="7"/>
  <c r="JU13" i="7" s="1"/>
  <c r="JU15" i="7" s="1"/>
  <c r="JU17" i="7" s="1"/>
  <c r="JV9" i="7"/>
  <c r="JV10" i="7" s="1"/>
  <c r="JU1" i="7"/>
  <c r="JU22" i="7" l="1"/>
  <c r="GM49" i="6"/>
  <c r="GM32" i="6"/>
  <c r="GM29" i="6"/>
  <c r="GN9" i="6"/>
  <c r="GN10" i="6" s="1"/>
  <c r="GM8" i="6"/>
  <c r="GM41" i="6"/>
  <c r="GM33" i="6"/>
  <c r="GM1" i="6"/>
  <c r="GM34" i="6"/>
  <c r="GM35" i="6"/>
  <c r="GM51" i="6"/>
  <c r="GM17" i="6"/>
  <c r="GM23" i="6" s="1"/>
  <c r="GM45" i="6"/>
  <c r="GM40" i="6"/>
  <c r="GM27" i="6"/>
  <c r="GM39" i="6"/>
  <c r="GM28" i="6"/>
  <c r="GM38" i="6"/>
  <c r="GM26" i="6"/>
  <c r="JV8" i="7"/>
  <c r="JV13" i="7" s="1"/>
  <c r="JV15" i="7" s="1"/>
  <c r="JV17" i="7" s="1"/>
  <c r="JV1" i="7"/>
  <c r="JW9" i="7"/>
  <c r="JW10" i="7" s="1"/>
  <c r="JV22" i="7" l="1"/>
  <c r="GN49" i="6"/>
  <c r="GN32" i="6"/>
  <c r="GN29" i="6"/>
  <c r="GN34" i="6"/>
  <c r="GN1" i="6"/>
  <c r="GN33" i="6"/>
  <c r="GN8" i="6"/>
  <c r="GO9" i="6"/>
  <c r="GO10" i="6" s="1"/>
  <c r="GN41" i="6"/>
  <c r="GN40" i="6"/>
  <c r="GN35" i="6"/>
  <c r="GN39" i="6"/>
  <c r="GN27" i="6"/>
  <c r="GN26" i="6"/>
  <c r="GN28" i="6"/>
  <c r="GN51" i="6"/>
  <c r="GN38" i="6"/>
  <c r="GN17" i="6"/>
  <c r="GN23" i="6" s="1"/>
  <c r="GN45" i="6"/>
  <c r="JW8" i="7"/>
  <c r="JW13" i="7" s="1"/>
  <c r="JW15" i="7" s="1"/>
  <c r="JW17" i="7" s="1"/>
  <c r="JX9" i="7"/>
  <c r="JX10" i="7" s="1"/>
  <c r="JW1" i="7"/>
  <c r="JW22" i="7" l="1"/>
  <c r="GO51" i="6"/>
  <c r="GO41" i="6"/>
  <c r="GO29" i="6"/>
  <c r="GO45" i="6"/>
  <c r="GO32" i="6"/>
  <c r="GO17" i="6"/>
  <c r="GO23" i="6" s="1"/>
  <c r="GO49" i="6"/>
  <c r="GO27" i="6"/>
  <c r="GO34" i="6"/>
  <c r="GP9" i="6"/>
  <c r="GP10" i="6" s="1"/>
  <c r="GO35" i="6"/>
  <c r="GO8" i="6"/>
  <c r="GO33" i="6"/>
  <c r="GO1" i="6"/>
  <c r="GO39" i="6"/>
  <c r="GO38" i="6"/>
  <c r="GO26" i="6"/>
  <c r="GO40" i="6"/>
  <c r="GO28" i="6"/>
  <c r="JX8" i="7"/>
  <c r="JX13" i="7" s="1"/>
  <c r="JX15" i="7" s="1"/>
  <c r="JX17" i="7" s="1"/>
  <c r="JY9" i="7"/>
  <c r="JY10" i="7" s="1"/>
  <c r="JX1" i="7"/>
  <c r="JX22" i="7" l="1"/>
  <c r="GP45" i="6"/>
  <c r="GP32" i="6"/>
  <c r="GP17" i="6"/>
  <c r="GP23" i="6" s="1"/>
  <c r="GP34" i="6"/>
  <c r="GP1" i="6"/>
  <c r="GQ9" i="6"/>
  <c r="GQ10" i="6" s="1"/>
  <c r="GP26" i="6"/>
  <c r="GP35" i="6"/>
  <c r="GP33" i="6"/>
  <c r="GP8" i="6"/>
  <c r="GP39" i="6"/>
  <c r="GP27" i="6"/>
  <c r="GP38" i="6"/>
  <c r="GP41" i="6"/>
  <c r="GP40" i="6"/>
  <c r="GP51" i="6"/>
  <c r="GP49" i="6"/>
  <c r="GP28" i="6"/>
  <c r="GP29" i="6"/>
  <c r="JY8" i="7"/>
  <c r="JY13" i="7" s="1"/>
  <c r="JY15" i="7" s="1"/>
  <c r="JY17" i="7" s="1"/>
  <c r="JZ9" i="7"/>
  <c r="JZ10" i="7" s="1"/>
  <c r="JY1" i="7"/>
  <c r="JY22" i="7" l="1"/>
  <c r="GQ49" i="6"/>
  <c r="GQ41" i="6"/>
  <c r="GQ17" i="6"/>
  <c r="GQ23" i="6" s="1"/>
  <c r="GQ51" i="6"/>
  <c r="GQ33" i="6"/>
  <c r="GQ29" i="6"/>
  <c r="GQ26" i="6"/>
  <c r="GQ32" i="6"/>
  <c r="GQ1" i="6"/>
  <c r="GR9" i="6"/>
  <c r="GR10" i="6" s="1"/>
  <c r="GQ34" i="6"/>
  <c r="GQ45" i="6"/>
  <c r="GQ35" i="6"/>
  <c r="GQ8" i="6"/>
  <c r="GQ40" i="6"/>
  <c r="GQ38" i="6"/>
  <c r="GQ28" i="6"/>
  <c r="GQ39" i="6"/>
  <c r="GQ27" i="6"/>
  <c r="JZ1" i="7"/>
  <c r="KA9" i="7"/>
  <c r="KA10" i="7" s="1"/>
  <c r="JZ8" i="7"/>
  <c r="JZ13" i="7" s="1"/>
  <c r="JZ15" i="7" s="1"/>
  <c r="JZ17" i="7" s="1"/>
  <c r="JZ22" i="7" l="1"/>
  <c r="GR49" i="6"/>
  <c r="GR32" i="6"/>
  <c r="GR29" i="6"/>
  <c r="GR27" i="6"/>
  <c r="GR17" i="6"/>
  <c r="GR23" i="6" s="1"/>
  <c r="GR34" i="6"/>
  <c r="GR1" i="6"/>
  <c r="GR33" i="6"/>
  <c r="GR8" i="6"/>
  <c r="GR35" i="6"/>
  <c r="GR28" i="6"/>
  <c r="GS9" i="6"/>
  <c r="GS10" i="6" s="1"/>
  <c r="GR39" i="6"/>
  <c r="GR51" i="6"/>
  <c r="GR38" i="6"/>
  <c r="GR45" i="6"/>
  <c r="GR41" i="6"/>
  <c r="GR26" i="6"/>
  <c r="GR40" i="6"/>
  <c r="KB9" i="7"/>
  <c r="KB10" i="7" s="1"/>
  <c r="KA8" i="7"/>
  <c r="KA13" i="7" s="1"/>
  <c r="KA15" i="7" s="1"/>
  <c r="KA17" i="7" s="1"/>
  <c r="KA1" i="7"/>
  <c r="KA22" i="7" l="1"/>
  <c r="GS51" i="6"/>
  <c r="GS40" i="6"/>
  <c r="GS29" i="6"/>
  <c r="GS32" i="6"/>
  <c r="GS17" i="6"/>
  <c r="GS23" i="6" s="1"/>
  <c r="GT9" i="6"/>
  <c r="GT10" i="6" s="1"/>
  <c r="GS38" i="6"/>
  <c r="GS28" i="6"/>
  <c r="GS49" i="6"/>
  <c r="GS34" i="6"/>
  <c r="GS1" i="6"/>
  <c r="GS33" i="6"/>
  <c r="GS8" i="6"/>
  <c r="GS35" i="6"/>
  <c r="GS41" i="6"/>
  <c r="GS27" i="6"/>
  <c r="GS45" i="6"/>
  <c r="GS39" i="6"/>
  <c r="GS26" i="6"/>
  <c r="KB8" i="7"/>
  <c r="KB13" i="7" s="1"/>
  <c r="KB15" i="7" s="1"/>
  <c r="KB17" i="7" s="1"/>
  <c r="KC9" i="7"/>
  <c r="KC10" i="7" s="1"/>
  <c r="KB1" i="7"/>
  <c r="KB22" i="7" l="1"/>
  <c r="GT51" i="6"/>
  <c r="GT34" i="6"/>
  <c r="GT29" i="6"/>
  <c r="GT35" i="6"/>
  <c r="GT1" i="6"/>
  <c r="GT32" i="6"/>
  <c r="GU9" i="6"/>
  <c r="GU10" i="6" s="1"/>
  <c r="GT40" i="6"/>
  <c r="GT33" i="6"/>
  <c r="GT8" i="6"/>
  <c r="GT39" i="6"/>
  <c r="GT28" i="6"/>
  <c r="GT27" i="6"/>
  <c r="GT17" i="6"/>
  <c r="GT23" i="6" s="1"/>
  <c r="GT38" i="6"/>
  <c r="GT45" i="6"/>
  <c r="GT26" i="6"/>
  <c r="GT49" i="6"/>
  <c r="GT41" i="6"/>
  <c r="KC1" i="7"/>
  <c r="KC8" i="7"/>
  <c r="KC13" i="7" s="1"/>
  <c r="KC15" i="7" s="1"/>
  <c r="KC17" i="7" s="1"/>
  <c r="KD9" i="7"/>
  <c r="KD10" i="7" s="1"/>
  <c r="KC22" i="7" l="1"/>
  <c r="GU49" i="6"/>
  <c r="GU40" i="6"/>
  <c r="GU27" i="6"/>
  <c r="GU45" i="6"/>
  <c r="GU32" i="6"/>
  <c r="GU29" i="6"/>
  <c r="GU1" i="6"/>
  <c r="GU34" i="6"/>
  <c r="GU8" i="6"/>
  <c r="GU33" i="6"/>
  <c r="GU17" i="6"/>
  <c r="GU23" i="6" s="1"/>
  <c r="GU35" i="6"/>
  <c r="GV9" i="6"/>
  <c r="GV10" i="6" s="1"/>
  <c r="GU39" i="6"/>
  <c r="GU28" i="6"/>
  <c r="GU38" i="6"/>
  <c r="GU26" i="6"/>
  <c r="GU51" i="6"/>
  <c r="GU41" i="6"/>
  <c r="KE9" i="7"/>
  <c r="KE10" i="7" s="1"/>
  <c r="KD1" i="7"/>
  <c r="KD8" i="7"/>
  <c r="KD13" i="7" s="1"/>
  <c r="KD15" i="7" s="1"/>
  <c r="KD17" i="7" s="1"/>
  <c r="KD22" i="7" l="1"/>
  <c r="GV45" i="6"/>
  <c r="GV40" i="6"/>
  <c r="GV28" i="6"/>
  <c r="GV8" i="6"/>
  <c r="GV49" i="6"/>
  <c r="GV32" i="6"/>
  <c r="GV29" i="6"/>
  <c r="GV34" i="6"/>
  <c r="GV1" i="6"/>
  <c r="GV33" i="6"/>
  <c r="GV35" i="6"/>
  <c r="GV39" i="6"/>
  <c r="GV27" i="6"/>
  <c r="GW9" i="6"/>
  <c r="GW10" i="6" s="1"/>
  <c r="GV38" i="6"/>
  <c r="GV51" i="6"/>
  <c r="GV26" i="6"/>
  <c r="GV41" i="6"/>
  <c r="GV17" i="6"/>
  <c r="GV23" i="6" s="1"/>
  <c r="KE8" i="7"/>
  <c r="KE13" i="7" s="1"/>
  <c r="KE15" i="7" s="1"/>
  <c r="KE17" i="7" s="1"/>
  <c r="KF9" i="7"/>
  <c r="KF10" i="7" s="1"/>
  <c r="KE1" i="7"/>
  <c r="KE22" i="7" l="1"/>
  <c r="GW51" i="6"/>
  <c r="GW41" i="6"/>
  <c r="GW29" i="6"/>
  <c r="GW45" i="6"/>
  <c r="GW32" i="6"/>
  <c r="GW17" i="6"/>
  <c r="GW23" i="6" s="1"/>
  <c r="GW33" i="6"/>
  <c r="GW27" i="6"/>
  <c r="GW34" i="6"/>
  <c r="GW1" i="6"/>
  <c r="GX9" i="6"/>
  <c r="GX10" i="6" s="1"/>
  <c r="GW49" i="6"/>
  <c r="GW35" i="6"/>
  <c r="GW8" i="6"/>
  <c r="GW38" i="6"/>
  <c r="GW26" i="6"/>
  <c r="GW40" i="6"/>
  <c r="GW28" i="6"/>
  <c r="GW39" i="6"/>
  <c r="KF8" i="7"/>
  <c r="KF13" i="7" s="1"/>
  <c r="KF15" i="7" s="1"/>
  <c r="KF17" i="7" s="1"/>
  <c r="KG9" i="7"/>
  <c r="KG10" i="7" s="1"/>
  <c r="KF1" i="7"/>
  <c r="KF22" i="7" l="1"/>
  <c r="GX45" i="6"/>
  <c r="GX32" i="6"/>
  <c r="GX17" i="6"/>
  <c r="GX23" i="6" s="1"/>
  <c r="GX35" i="6"/>
  <c r="GX1" i="6"/>
  <c r="GX33" i="6"/>
  <c r="GY9" i="6"/>
  <c r="GY10" i="6" s="1"/>
  <c r="GX38" i="6"/>
  <c r="GX26" i="6"/>
  <c r="GX41" i="6"/>
  <c r="GX34" i="6"/>
  <c r="GX8" i="6"/>
  <c r="GX40" i="6"/>
  <c r="GX51" i="6"/>
  <c r="GX27" i="6"/>
  <c r="GX28" i="6"/>
  <c r="GX49" i="6"/>
  <c r="GX39" i="6"/>
  <c r="GX29" i="6"/>
  <c r="KG8" i="7"/>
  <c r="KG13" i="7" s="1"/>
  <c r="KG15" i="7" s="1"/>
  <c r="KG17" i="7" s="1"/>
  <c r="KH9" i="7"/>
  <c r="KH10" i="7" s="1"/>
  <c r="KG1" i="7"/>
  <c r="KG22" i="7" l="1"/>
  <c r="GY45" i="6"/>
  <c r="GY39" i="6"/>
  <c r="GY26" i="6"/>
  <c r="GY49" i="6"/>
  <c r="GY41" i="6"/>
  <c r="GY17" i="6"/>
  <c r="GY23" i="6" s="1"/>
  <c r="GY51" i="6"/>
  <c r="GY33" i="6"/>
  <c r="GY29" i="6"/>
  <c r="GY32" i="6"/>
  <c r="GY1" i="6"/>
  <c r="GY35" i="6"/>
  <c r="GY40" i="6"/>
  <c r="GZ9" i="6"/>
  <c r="GZ10" i="6" s="1"/>
  <c r="GY27" i="6"/>
  <c r="GY34" i="6"/>
  <c r="GY8" i="6"/>
  <c r="GY38" i="6"/>
  <c r="GY28" i="6"/>
  <c r="KI9" i="7"/>
  <c r="KI10" i="7" s="1"/>
  <c r="KH1" i="7"/>
  <c r="KH8" i="7"/>
  <c r="KH13" i="7" s="1"/>
  <c r="KH15" i="7" s="1"/>
  <c r="KH17" i="7" s="1"/>
  <c r="KH22" i="7" l="1"/>
  <c r="GZ49" i="6"/>
  <c r="GZ32" i="6"/>
  <c r="GZ29" i="6"/>
  <c r="GZ34" i="6"/>
  <c r="GZ1" i="6"/>
  <c r="GZ33" i="6"/>
  <c r="GZ8" i="6"/>
  <c r="GZ35" i="6"/>
  <c r="GZ38" i="6"/>
  <c r="GZ28" i="6"/>
  <c r="GZ39" i="6"/>
  <c r="GZ45" i="6"/>
  <c r="GZ26" i="6"/>
  <c r="GZ51" i="6"/>
  <c r="GZ40" i="6"/>
  <c r="HA9" i="6"/>
  <c r="HA10" i="6" s="1"/>
  <c r="GZ27" i="6"/>
  <c r="GZ41" i="6"/>
  <c r="GZ17" i="6"/>
  <c r="GZ23" i="6" s="1"/>
  <c r="KI1" i="7"/>
  <c r="KI8" i="7"/>
  <c r="KI13" i="7" s="1"/>
  <c r="KI15" i="7" s="1"/>
  <c r="KI17" i="7" s="1"/>
  <c r="KJ9" i="7"/>
  <c r="KJ10" i="7" s="1"/>
  <c r="KI22" i="7" l="1"/>
  <c r="HA51" i="6"/>
  <c r="HA40" i="6"/>
  <c r="HA29" i="6"/>
  <c r="HA49" i="6"/>
  <c r="HA32" i="6"/>
  <c r="HA17" i="6"/>
  <c r="HA23" i="6" s="1"/>
  <c r="HA35" i="6"/>
  <c r="HB9" i="6"/>
  <c r="HB10" i="6" s="1"/>
  <c r="HA38" i="6"/>
  <c r="HA28" i="6"/>
  <c r="HA41" i="6"/>
  <c r="HA27" i="6"/>
  <c r="HA34" i="6"/>
  <c r="HA33" i="6"/>
  <c r="HA45" i="6"/>
  <c r="HA39" i="6"/>
  <c r="HA26" i="6"/>
  <c r="HA1" i="6"/>
  <c r="HA8" i="6"/>
  <c r="KK9" i="7"/>
  <c r="KK10" i="7" s="1"/>
  <c r="KJ8" i="7"/>
  <c r="KJ13" i="7" s="1"/>
  <c r="KJ15" i="7" s="1"/>
  <c r="KJ17" i="7" s="1"/>
  <c r="KJ1" i="7"/>
  <c r="KJ22" i="7" l="1"/>
  <c r="HB51" i="6"/>
  <c r="HB40" i="6"/>
  <c r="HB29" i="6"/>
  <c r="HB45" i="6"/>
  <c r="HB34" i="6"/>
  <c r="HB26" i="6"/>
  <c r="HB32" i="6"/>
  <c r="HB1" i="6"/>
  <c r="HB33" i="6"/>
  <c r="HB8" i="6"/>
  <c r="HB35" i="6"/>
  <c r="HC9" i="6"/>
  <c r="HC10" i="6" s="1"/>
  <c r="HB28" i="6"/>
  <c r="HB38" i="6"/>
  <c r="HB49" i="6"/>
  <c r="HB41" i="6"/>
  <c r="HB17" i="6"/>
  <c r="HB23" i="6" s="1"/>
  <c r="HB39" i="6"/>
  <c r="HB27" i="6"/>
  <c r="KK1" i="7"/>
  <c r="KK8" i="7"/>
  <c r="KK13" i="7" s="1"/>
  <c r="KK15" i="7" s="1"/>
  <c r="KK17" i="7" s="1"/>
  <c r="KL9" i="7"/>
  <c r="KL10" i="7" s="1"/>
  <c r="KK22" i="7" l="1"/>
  <c r="HC45" i="6"/>
  <c r="HC40" i="6"/>
  <c r="HC27" i="6"/>
  <c r="HC51" i="6"/>
  <c r="HC32" i="6"/>
  <c r="HC29" i="6"/>
  <c r="HC49" i="6"/>
  <c r="HC33" i="6"/>
  <c r="HC1" i="6"/>
  <c r="HC8" i="6"/>
  <c r="HC17" i="6"/>
  <c r="HC23" i="6" s="1"/>
  <c r="HC35" i="6"/>
  <c r="HC41" i="6"/>
  <c r="HC34" i="6"/>
  <c r="HD9" i="6"/>
  <c r="HD10" i="6" s="1"/>
  <c r="HC38" i="6"/>
  <c r="HC28" i="6"/>
  <c r="HC39" i="6"/>
  <c r="HC26" i="6"/>
  <c r="KL8" i="7"/>
  <c r="KL13" i="7" s="1"/>
  <c r="KL15" i="7" s="1"/>
  <c r="KL17" i="7" s="1"/>
  <c r="KM9" i="7"/>
  <c r="KM10" i="7" s="1"/>
  <c r="KL1" i="7"/>
  <c r="KL22" i="7" l="1"/>
  <c r="HD49" i="6"/>
  <c r="HD32" i="6"/>
  <c r="HD29" i="6"/>
  <c r="HD34" i="6"/>
  <c r="HD1" i="6"/>
  <c r="HD33" i="6"/>
  <c r="HD8" i="6"/>
  <c r="HD35" i="6"/>
  <c r="HE9" i="6"/>
  <c r="HE10" i="6" s="1"/>
  <c r="HD38" i="6"/>
  <c r="HD27" i="6"/>
  <c r="HD39" i="6"/>
  <c r="HD41" i="6"/>
  <c r="HD45" i="6"/>
  <c r="HD26" i="6"/>
  <c r="HD28" i="6"/>
  <c r="HD17" i="6"/>
  <c r="HD23" i="6" s="1"/>
  <c r="HD40" i="6"/>
  <c r="HD51" i="6"/>
  <c r="KN9" i="7"/>
  <c r="KN10" i="7" s="1"/>
  <c r="KM1" i="7"/>
  <c r="KM8" i="7"/>
  <c r="KM13" i="7" s="1"/>
  <c r="KM15" i="7" s="1"/>
  <c r="KM17" i="7" s="1"/>
  <c r="KM22" i="7" l="1"/>
  <c r="HE49" i="6"/>
  <c r="HE39" i="6"/>
  <c r="HE27" i="6"/>
  <c r="HE51" i="6"/>
  <c r="HE41" i="6"/>
  <c r="HE29" i="6"/>
  <c r="HE45" i="6"/>
  <c r="HE32" i="6"/>
  <c r="HE17" i="6"/>
  <c r="HE23" i="6" s="1"/>
  <c r="HE34" i="6"/>
  <c r="HE1" i="6"/>
  <c r="HE33" i="6"/>
  <c r="HE35" i="6"/>
  <c r="HE8" i="6"/>
  <c r="HE40" i="6"/>
  <c r="HF9" i="6"/>
  <c r="HF10" i="6" s="1"/>
  <c r="HE38" i="6"/>
  <c r="HE26" i="6"/>
  <c r="HE28" i="6"/>
  <c r="KN8" i="7"/>
  <c r="KN13" i="7" s="1"/>
  <c r="KN15" i="7" s="1"/>
  <c r="KN17" i="7" s="1"/>
  <c r="KN1" i="7"/>
  <c r="KO9" i="7"/>
  <c r="KO10" i="7" s="1"/>
  <c r="KN22" i="7" l="1"/>
  <c r="HF45" i="6"/>
  <c r="HF32" i="6"/>
  <c r="HF17" i="6"/>
  <c r="HF23" i="6" s="1"/>
  <c r="HF35" i="6"/>
  <c r="HF1" i="6"/>
  <c r="HF33" i="6"/>
  <c r="HG9" i="6"/>
  <c r="HG10" i="6" s="1"/>
  <c r="HF34" i="6"/>
  <c r="HF8" i="6"/>
  <c r="HF40" i="6"/>
  <c r="HF38" i="6"/>
  <c r="HF26" i="6"/>
  <c r="HF28" i="6"/>
  <c r="HF27" i="6"/>
  <c r="HF41" i="6"/>
  <c r="HF49" i="6"/>
  <c r="HF39" i="6"/>
  <c r="HF29" i="6"/>
  <c r="HF51" i="6"/>
  <c r="KO8" i="7"/>
  <c r="KO13" i="7" s="1"/>
  <c r="KO15" i="7" s="1"/>
  <c r="KO17" i="7" s="1"/>
  <c r="KP9" i="7"/>
  <c r="KP10" i="7" s="1"/>
  <c r="KO1" i="7"/>
  <c r="KO22" i="7" l="1"/>
  <c r="HG45" i="6"/>
  <c r="HG39" i="6"/>
  <c r="HG26" i="6"/>
  <c r="HG49" i="6"/>
  <c r="HG41" i="6"/>
  <c r="HG17" i="6"/>
  <c r="HG23" i="6" s="1"/>
  <c r="HG51" i="6"/>
  <c r="HG33" i="6"/>
  <c r="HG29" i="6"/>
  <c r="HG32" i="6"/>
  <c r="HG1" i="6"/>
  <c r="HG35" i="6"/>
  <c r="HG8" i="6"/>
  <c r="HG27" i="6"/>
  <c r="HG40" i="6"/>
  <c r="HG34" i="6"/>
  <c r="HH9" i="6"/>
  <c r="HH10" i="6" s="1"/>
  <c r="HG28" i="6"/>
  <c r="HG38" i="6"/>
  <c r="KP8" i="7"/>
  <c r="KP13" i="7" s="1"/>
  <c r="KP15" i="7" s="1"/>
  <c r="KP17" i="7" s="1"/>
  <c r="KQ9" i="7"/>
  <c r="KQ10" i="7" s="1"/>
  <c r="KP1" i="7"/>
  <c r="KP22" i="7" l="1"/>
  <c r="HH49" i="6"/>
  <c r="HH32" i="6"/>
  <c r="HH29" i="6"/>
  <c r="HH34" i="6"/>
  <c r="HH1" i="6"/>
  <c r="HH33" i="6"/>
  <c r="HH8" i="6"/>
  <c r="HH35" i="6"/>
  <c r="HI9" i="6"/>
  <c r="HI10" i="6" s="1"/>
  <c r="HH28" i="6"/>
  <c r="HH41" i="6"/>
  <c r="HH39" i="6"/>
  <c r="HH27" i="6"/>
  <c r="HH26" i="6"/>
  <c r="HH51" i="6"/>
  <c r="HH17" i="6"/>
  <c r="HH23" i="6" s="1"/>
  <c r="HH38" i="6"/>
  <c r="HH45" i="6"/>
  <c r="HH40" i="6"/>
  <c r="KQ1" i="7"/>
  <c r="KQ8" i="7"/>
  <c r="KQ13" i="7" s="1"/>
  <c r="KQ15" i="7" s="1"/>
  <c r="KQ17" i="7" s="1"/>
  <c r="KR9" i="7"/>
  <c r="KR10" i="7" s="1"/>
  <c r="KQ22" i="7" l="1"/>
  <c r="HI51" i="6"/>
  <c r="HI40" i="6"/>
  <c r="HI29" i="6"/>
  <c r="HI49" i="6"/>
  <c r="HI32" i="6"/>
  <c r="HI17" i="6"/>
  <c r="HI23" i="6" s="1"/>
  <c r="HI8" i="6"/>
  <c r="HI45" i="6"/>
  <c r="HI34" i="6"/>
  <c r="HI1" i="6"/>
  <c r="HI33" i="6"/>
  <c r="HI26" i="6"/>
  <c r="HI35" i="6"/>
  <c r="HJ9" i="6"/>
  <c r="HJ10" i="6" s="1"/>
  <c r="HI38" i="6"/>
  <c r="HI28" i="6"/>
  <c r="HI41" i="6"/>
  <c r="HI27" i="6"/>
  <c r="HI39" i="6"/>
  <c r="KS9" i="7"/>
  <c r="KS10" i="7" s="1"/>
  <c r="KR1" i="7"/>
  <c r="KR8" i="7"/>
  <c r="KR13" i="7" s="1"/>
  <c r="KR15" i="7" s="1"/>
  <c r="KR17" i="7" s="1"/>
  <c r="KR22" i="7" l="1"/>
  <c r="HJ51" i="6"/>
  <c r="HJ34" i="6"/>
  <c r="HJ26" i="6"/>
  <c r="HJ32" i="6"/>
  <c r="HJ1" i="6"/>
  <c r="HJ35" i="6"/>
  <c r="HJ8" i="6"/>
  <c r="HJ33" i="6"/>
  <c r="HK9" i="6"/>
  <c r="HK10" i="6" s="1"/>
  <c r="HJ38" i="6"/>
  <c r="HJ28" i="6"/>
  <c r="HJ27" i="6"/>
  <c r="HJ39" i="6"/>
  <c r="HJ41" i="6"/>
  <c r="HJ29" i="6"/>
  <c r="HJ49" i="6"/>
  <c r="HJ45" i="6"/>
  <c r="HJ17" i="6"/>
  <c r="HJ23" i="6" s="1"/>
  <c r="HJ40" i="6"/>
  <c r="KT9" i="7"/>
  <c r="KT10" i="7" s="1"/>
  <c r="KS1" i="7"/>
  <c r="KS8" i="7"/>
  <c r="KS13" i="7" s="1"/>
  <c r="KS15" i="7" s="1"/>
  <c r="KS17" i="7" s="1"/>
  <c r="KS22" i="7" l="1"/>
  <c r="HK51" i="6"/>
  <c r="HK40" i="6"/>
  <c r="HK17" i="6"/>
  <c r="HK23" i="6" s="1"/>
  <c r="HK49" i="6"/>
  <c r="HK32" i="6"/>
  <c r="HK29" i="6"/>
  <c r="HK8" i="6"/>
  <c r="HK26" i="6"/>
  <c r="HL9" i="6"/>
  <c r="HK35" i="6"/>
  <c r="HK34" i="6"/>
  <c r="HK39" i="6"/>
  <c r="HK38" i="6"/>
  <c r="HK28" i="6"/>
  <c r="HK45" i="6"/>
  <c r="HK41" i="6"/>
  <c r="HK27" i="6"/>
  <c r="HK33" i="6"/>
  <c r="HK1" i="6"/>
  <c r="KT8" i="7"/>
  <c r="KT13" i="7" s="1"/>
  <c r="KT15" i="7" s="1"/>
  <c r="KT17" i="7" s="1"/>
  <c r="KU9" i="7"/>
  <c r="KU10" i="7" s="1"/>
  <c r="KT1" i="7"/>
  <c r="KT22" i="7" l="1"/>
  <c r="HL10" i="6"/>
  <c r="KU8" i="7"/>
  <c r="KU13" i="7" s="1"/>
  <c r="KU15" i="7" s="1"/>
  <c r="KU17" i="7" s="1"/>
  <c r="KV9" i="7"/>
  <c r="KV10" i="7" s="1"/>
  <c r="KU1" i="7"/>
  <c r="W68" i="1" l="1"/>
  <c r="Z68" i="1"/>
  <c r="X68" i="1"/>
  <c r="Y68" i="1"/>
  <c r="AB68" i="1"/>
  <c r="AA68" i="1"/>
  <c r="AD68" i="1"/>
  <c r="AC68" i="1"/>
  <c r="AF68" i="1"/>
  <c r="AE68" i="1"/>
  <c r="AH68" i="1"/>
  <c r="AG68" i="1"/>
  <c r="AI68" i="1"/>
  <c r="AK68" i="1"/>
  <c r="AJ68" i="1"/>
  <c r="KU22" i="7"/>
  <c r="HL49" i="6"/>
  <c r="HL32" i="6"/>
  <c r="HL29" i="6"/>
  <c r="R29" i="6" s="1"/>
  <c r="HL34" i="6"/>
  <c r="HL8" i="6"/>
  <c r="HL1" i="6"/>
  <c r="HL33" i="6"/>
  <c r="HL35" i="6"/>
  <c r="HL39" i="6"/>
  <c r="HL27" i="6"/>
  <c r="R27" i="6" s="1"/>
  <c r="HL38" i="6"/>
  <c r="HL26" i="6"/>
  <c r="R26" i="6" s="1"/>
  <c r="HL28" i="6"/>
  <c r="R28" i="6" s="1"/>
  <c r="HL17" i="6"/>
  <c r="HL51" i="6"/>
  <c r="HL41" i="6"/>
  <c r="HL45" i="6"/>
  <c r="HL40" i="6"/>
  <c r="KV8" i="7"/>
  <c r="KV13" i="7" s="1"/>
  <c r="KV15" i="7" s="1"/>
  <c r="KV17" i="7" s="1"/>
  <c r="KW9" i="7"/>
  <c r="KW10" i="7" s="1"/>
  <c r="KV1" i="7"/>
  <c r="KV22" i="7" l="1"/>
  <c r="AG33" i="6"/>
  <c r="AH34" i="6"/>
  <c r="AH40" i="6" s="1"/>
  <c r="AG39" i="6"/>
  <c r="AF35" i="6"/>
  <c r="AF41" i="6" s="1"/>
  <c r="AF45" i="6" s="1"/>
  <c r="AF32" i="6"/>
  <c r="AF39" i="6"/>
  <c r="AF33" i="6"/>
  <c r="AI35" i="6"/>
  <c r="AH33" i="6"/>
  <c r="AF34" i="6"/>
  <c r="AF40" i="6" s="1"/>
  <c r="AG34" i="6"/>
  <c r="AG40" i="6" s="1"/>
  <c r="AH32" i="6"/>
  <c r="AH49" i="6" s="1"/>
  <c r="AH35" i="6"/>
  <c r="AH41" i="6" s="1"/>
  <c r="AH45" i="6" s="1"/>
  <c r="AI32" i="6"/>
  <c r="AH39" i="6"/>
  <c r="AG35" i="6"/>
  <c r="AG41" i="6" s="1"/>
  <c r="AG45" i="6" s="1"/>
  <c r="AG32" i="6"/>
  <c r="AI34" i="6"/>
  <c r="AI33" i="6"/>
  <c r="AE33" i="6"/>
  <c r="AE39" i="6" s="1"/>
  <c r="AE32" i="6"/>
  <c r="AE34" i="6"/>
  <c r="AE40" i="6" s="1"/>
  <c r="AE35" i="6"/>
  <c r="AE41" i="6" s="1"/>
  <c r="AE45" i="6" s="1"/>
  <c r="AE20" i="7"/>
  <c r="HL23" i="6"/>
  <c r="R17" i="6"/>
  <c r="R18" i="6" s="1"/>
  <c r="Y35" i="6"/>
  <c r="W33" i="6"/>
  <c r="W32" i="6"/>
  <c r="Z32" i="6"/>
  <c r="Y34" i="6"/>
  <c r="Y32" i="6"/>
  <c r="R15" i="6"/>
  <c r="R14" i="6" s="1"/>
  <c r="AB35" i="6"/>
  <c r="AD33" i="6"/>
  <c r="V32" i="6"/>
  <c r="X34" i="6"/>
  <c r="Y33" i="6"/>
  <c r="Y39" i="6" s="1"/>
  <c r="Z35" i="6"/>
  <c r="Z41" i="6" s="1"/>
  <c r="Z45" i="6" s="1"/>
  <c r="U33" i="6"/>
  <c r="X33" i="6"/>
  <c r="AA32" i="6"/>
  <c r="AA34" i="6"/>
  <c r="AD35" i="6"/>
  <c r="Z34" i="6"/>
  <c r="W34" i="6"/>
  <c r="AD32" i="6"/>
  <c r="W35" i="6"/>
  <c r="R46" i="6"/>
  <c r="AC32" i="6"/>
  <c r="AB33" i="6"/>
  <c r="AC34" i="6"/>
  <c r="AC40" i="6" s="1"/>
  <c r="AA35" i="6"/>
  <c r="AB41" i="6" s="1"/>
  <c r="AB45" i="6" s="1"/>
  <c r="Z33" i="6"/>
  <c r="Z39" i="6" s="1"/>
  <c r="R47" i="6"/>
  <c r="R44" i="6"/>
  <c r="AB34" i="6"/>
  <c r="AC33" i="6"/>
  <c r="AD34" i="6"/>
  <c r="V35" i="6"/>
  <c r="X32" i="6"/>
  <c r="X49" i="6" s="1"/>
  <c r="U34" i="6"/>
  <c r="V34" i="6"/>
  <c r="V33" i="6"/>
  <c r="V39" i="6" s="1"/>
  <c r="AB32" i="6"/>
  <c r="AC35" i="6"/>
  <c r="AC41" i="6" s="1"/>
  <c r="AC45" i="6" s="1"/>
  <c r="U32" i="6"/>
  <c r="U38" i="6" s="1"/>
  <c r="X35" i="6"/>
  <c r="AA33" i="6"/>
  <c r="AB39" i="6" s="1"/>
  <c r="U35" i="6"/>
  <c r="V41" i="6" s="1"/>
  <c r="V45" i="6" s="1"/>
  <c r="KW8" i="7"/>
  <c r="KW13" i="7" s="1"/>
  <c r="KW15" i="7" s="1"/>
  <c r="KW17" i="7" s="1"/>
  <c r="KX9" i="7"/>
  <c r="KX10" i="7" s="1"/>
  <c r="KW1" i="7"/>
  <c r="X41" i="6" l="1"/>
  <c r="X45" i="6" s="1"/>
  <c r="KW22" i="7"/>
  <c r="W41" i="6"/>
  <c r="W45" i="6" s="1"/>
  <c r="Z40" i="6"/>
  <c r="Y40" i="6"/>
  <c r="W38" i="6"/>
  <c r="X39" i="6"/>
  <c r="AA40" i="6"/>
  <c r="X40" i="6"/>
  <c r="AG49" i="6"/>
  <c r="AH38" i="6"/>
  <c r="AH51" i="6" s="1"/>
  <c r="AE49" i="6"/>
  <c r="AE38" i="6"/>
  <c r="AE51" i="6" s="1"/>
  <c r="AI49" i="6"/>
  <c r="AF49" i="6"/>
  <c r="AF38" i="6"/>
  <c r="AF51" i="6" s="1"/>
  <c r="AG38" i="6"/>
  <c r="AG51" i="6" s="1"/>
  <c r="AA38" i="6"/>
  <c r="AA41" i="6"/>
  <c r="AA45" i="6" s="1"/>
  <c r="X38" i="6"/>
  <c r="V38" i="6"/>
  <c r="Y38" i="6"/>
  <c r="AC39" i="6"/>
  <c r="AC49" i="6"/>
  <c r="AA39" i="6"/>
  <c r="Z38" i="6"/>
  <c r="Z51" i="6" s="1"/>
  <c r="AB49" i="6"/>
  <c r="Y41" i="6"/>
  <c r="Y45" i="6" s="1"/>
  <c r="W40" i="6"/>
  <c r="V40" i="6"/>
  <c r="W39" i="6"/>
  <c r="AA49" i="6"/>
  <c r="AB40" i="6"/>
  <c r="U41" i="6"/>
  <c r="R35" i="6"/>
  <c r="U39" i="6"/>
  <c r="R33" i="6"/>
  <c r="Y49" i="6"/>
  <c r="U40" i="6"/>
  <c r="R34" i="6"/>
  <c r="AD49" i="6"/>
  <c r="AB38" i="6"/>
  <c r="Z49" i="6"/>
  <c r="U49" i="6"/>
  <c r="R32" i="6"/>
  <c r="W49" i="6"/>
  <c r="R30" i="6"/>
  <c r="AC38" i="6"/>
  <c r="AC51" i="6" s="1"/>
  <c r="V49" i="6"/>
  <c r="AF20" i="7"/>
  <c r="KY9" i="7"/>
  <c r="KY10" i="7" s="1"/>
  <c r="KX1" i="7"/>
  <c r="KX8" i="7"/>
  <c r="KX13" i="7" s="1"/>
  <c r="KX15" i="7" s="1"/>
  <c r="KX17" i="7" s="1"/>
  <c r="KX22" i="7" l="1"/>
  <c r="X51" i="6"/>
  <c r="AA51" i="6"/>
  <c r="V51" i="6"/>
  <c r="W51" i="6"/>
  <c r="AB51" i="6"/>
  <c r="Y51" i="6"/>
  <c r="U45" i="6"/>
  <c r="U51" i="6" s="1"/>
  <c r="R49" i="6"/>
  <c r="AD40" i="6"/>
  <c r="AG20" i="7"/>
  <c r="R36" i="6"/>
  <c r="AD38" i="6"/>
  <c r="AI38" i="6" s="1"/>
  <c r="AD39" i="6"/>
  <c r="AI39" i="6" s="1"/>
  <c r="AD41" i="6"/>
  <c r="AD45" i="6" s="1"/>
  <c r="KY1" i="7"/>
  <c r="KY8" i="7"/>
  <c r="KY13" i="7" s="1"/>
  <c r="KY15" i="7" s="1"/>
  <c r="KY17" i="7" s="1"/>
  <c r="KZ9" i="7"/>
  <c r="KZ10" i="7" s="1"/>
  <c r="KY22" i="7" l="1"/>
  <c r="U68" i="1"/>
  <c r="AI41" i="6"/>
  <c r="AI45" i="6" s="1"/>
  <c r="R45" i="6"/>
  <c r="R39" i="6"/>
  <c r="AI40" i="6"/>
  <c r="AI51" i="6" s="1"/>
  <c r="AD51" i="6"/>
  <c r="V68" i="1" s="1"/>
  <c r="AH20" i="7"/>
  <c r="R38" i="6"/>
  <c r="KZ8" i="7"/>
  <c r="KZ13" i="7" s="1"/>
  <c r="KZ15" i="7" s="1"/>
  <c r="KZ17" i="7" s="1"/>
  <c r="LA9" i="7"/>
  <c r="LA10" i="7" s="1"/>
  <c r="KZ1" i="7"/>
  <c r="KZ22" i="7" l="1"/>
  <c r="R51" i="6"/>
  <c r="R68" i="1"/>
  <c r="R41" i="6"/>
  <c r="R40" i="6"/>
  <c r="AI20" i="7"/>
  <c r="LA8" i="7"/>
  <c r="LA13" i="7" s="1"/>
  <c r="LA15" i="7" s="1"/>
  <c r="LA17" i="7" s="1"/>
  <c r="LB9" i="7"/>
  <c r="LB10" i="7" s="1"/>
  <c r="LA1" i="7"/>
  <c r="R42" i="6" l="1"/>
  <c r="R9" i="6" s="1"/>
  <c r="AH24" i="7" s="1"/>
  <c r="Z24" i="7"/>
  <c r="AA27" i="7" s="1"/>
  <c r="AB24" i="7"/>
  <c r="AC27" i="7" s="1"/>
  <c r="AC24" i="7"/>
  <c r="AD27" i="7" s="1"/>
  <c r="AG24" i="7"/>
  <c r="LA22" i="7"/>
  <c r="AJ20" i="7"/>
  <c r="LB13" i="7"/>
  <c r="LB15" i="7" s="1"/>
  <c r="LB17" i="7" s="1"/>
  <c r="LB8" i="7"/>
  <c r="LB1" i="7"/>
  <c r="LC9" i="7"/>
  <c r="LC10" i="7" s="1"/>
  <c r="W24" i="7" l="1"/>
  <c r="X27" i="7" s="1"/>
  <c r="AA24" i="7"/>
  <c r="AB27" i="7" s="1"/>
  <c r="Y24" i="7"/>
  <c r="Z27" i="7" s="1"/>
  <c r="AD24" i="7"/>
  <c r="AE27" i="7" s="1"/>
  <c r="AE24" i="7"/>
  <c r="AI27" i="7"/>
  <c r="U27" i="7"/>
  <c r="V27" i="7"/>
  <c r="U24" i="7"/>
  <c r="X24" i="7"/>
  <c r="Y27" i="7" s="1"/>
  <c r="AH27" i="7"/>
  <c r="AF24" i="7"/>
  <c r="AG27" i="7" s="1"/>
  <c r="AF27" i="7"/>
  <c r="AI24" i="7"/>
  <c r="V24" i="7"/>
  <c r="W27" i="7" s="1"/>
  <c r="U35" i="7"/>
  <c r="U29" i="7"/>
  <c r="AJ27" i="7"/>
  <c r="LB22" i="7"/>
  <c r="AK20" i="7"/>
  <c r="AJ24" i="7"/>
  <c r="LD9" i="7"/>
  <c r="LD10" i="7" s="1"/>
  <c r="LC1" i="7"/>
  <c r="LC8" i="7"/>
  <c r="LC13" i="7" s="1"/>
  <c r="LC15" i="7" s="1"/>
  <c r="LC17" i="7" s="1"/>
  <c r="V29" i="7" l="1"/>
  <c r="W29" i="7" s="1"/>
  <c r="X29" i="7" s="1"/>
  <c r="Y29" i="7" s="1"/>
  <c r="Z29" i="7" s="1"/>
  <c r="AA29" i="7" s="1"/>
  <c r="AB29" i="7" s="1"/>
  <c r="AC29" i="7" s="1"/>
  <c r="AD29" i="7" s="1"/>
  <c r="AE29" i="7" s="1"/>
  <c r="AF29" i="7" s="1"/>
  <c r="AG29" i="7" s="1"/>
  <c r="AH29" i="7" s="1"/>
  <c r="AI29" i="7" s="1"/>
  <c r="AJ29" i="7" s="1"/>
  <c r="U39" i="7"/>
  <c r="U41" i="7" s="1"/>
  <c r="V33" i="7" s="1"/>
  <c r="U43" i="7"/>
  <c r="AK27" i="7"/>
  <c r="LC22" i="7"/>
  <c r="AL20" i="7"/>
  <c r="AK24" i="7"/>
  <c r="LE9" i="7"/>
  <c r="LE10" i="7" s="1"/>
  <c r="LD1" i="7"/>
  <c r="LD8" i="7"/>
  <c r="LD13" i="7" s="1"/>
  <c r="LD15" i="7" s="1"/>
  <c r="LD17" i="7" s="1"/>
  <c r="LD22" i="7" l="1"/>
  <c r="AL27" i="7"/>
  <c r="AM20" i="7"/>
  <c r="AL24" i="7"/>
  <c r="AK29" i="7"/>
  <c r="LE13" i="7"/>
  <c r="LE15" i="7" s="1"/>
  <c r="LE17" i="7" s="1"/>
  <c r="LF9" i="7"/>
  <c r="LF10" i="7" s="1"/>
  <c r="LE8" i="7"/>
  <c r="LE1" i="7"/>
  <c r="AM27" i="7" l="1"/>
  <c r="LE22" i="7"/>
  <c r="LF27" i="7"/>
  <c r="LF53" i="7"/>
  <c r="LF15" i="7"/>
  <c r="LF35" i="7"/>
  <c r="LF45" i="7"/>
  <c r="LF39" i="7"/>
  <c r="LF37" i="7"/>
  <c r="LF43" i="7"/>
  <c r="LF41" i="7"/>
  <c r="AL29" i="7"/>
  <c r="LF33" i="7"/>
  <c r="LF49" i="7"/>
  <c r="LF47" i="7"/>
  <c r="AN20" i="7"/>
  <c r="AM24" i="7"/>
  <c r="LF20" i="7"/>
  <c r="LF22" i="7"/>
  <c r="LF24" i="7"/>
  <c r="LF13" i="7"/>
  <c r="LF17" i="7"/>
  <c r="LG9" i="7"/>
  <c r="LG10" i="7" s="1"/>
  <c r="LF1" i="7"/>
  <c r="LF8" i="7"/>
  <c r="AN27" i="7" l="1"/>
  <c r="LG27" i="7"/>
  <c r="LG53" i="7"/>
  <c r="AM29" i="7"/>
  <c r="LG15" i="7"/>
  <c r="LG37" i="7"/>
  <c r="LG35" i="7"/>
  <c r="LG45" i="7"/>
  <c r="LG39" i="7"/>
  <c r="LG43" i="7"/>
  <c r="LG41" i="7"/>
  <c r="U42" i="1"/>
  <c r="AO20" i="7"/>
  <c r="AN24" i="7"/>
  <c r="LG33" i="7"/>
  <c r="LG47" i="7"/>
  <c r="LG49" i="7"/>
  <c r="LG20" i="7"/>
  <c r="LG24" i="7"/>
  <c r="LG22" i="7"/>
  <c r="LG13" i="7"/>
  <c r="LG17" i="7"/>
  <c r="LH9" i="7"/>
  <c r="LH10" i="7" s="1"/>
  <c r="LG1" i="7"/>
  <c r="LG8" i="7"/>
  <c r="LH27" i="7" l="1"/>
  <c r="LH53" i="7"/>
  <c r="AO34" i="1"/>
  <c r="AQ34" i="1"/>
  <c r="AS34" i="1"/>
  <c r="AR34" i="1"/>
  <c r="AP34" i="1"/>
  <c r="AO27" i="7"/>
  <c r="AN29" i="7"/>
  <c r="LH15" i="7"/>
  <c r="LH35" i="7"/>
  <c r="LH37" i="7"/>
  <c r="LH39" i="7"/>
  <c r="LH41" i="7"/>
  <c r="LH43" i="7"/>
  <c r="LH45" i="7"/>
  <c r="AP20" i="7"/>
  <c r="AO24" i="7"/>
  <c r="LH47" i="7"/>
  <c r="LH33" i="7"/>
  <c r="LH49" i="7"/>
  <c r="LH22" i="7"/>
  <c r="LH24" i="7"/>
  <c r="LH20" i="7"/>
  <c r="AI34" i="1"/>
  <c r="AJ34" i="1"/>
  <c r="AK34" i="1"/>
  <c r="AL34" i="1"/>
  <c r="AM34" i="1"/>
  <c r="AH34" i="1"/>
  <c r="AN34" i="1"/>
  <c r="AG34" i="1"/>
  <c r="LH13" i="7"/>
  <c r="LH17" i="7"/>
  <c r="U34" i="1"/>
  <c r="AB34" i="1"/>
  <c r="AC34" i="1"/>
  <c r="W34" i="1"/>
  <c r="Y34" i="1"/>
  <c r="Z34" i="1"/>
  <c r="AD34" i="1"/>
  <c r="X34" i="1"/>
  <c r="AA34" i="1"/>
  <c r="AF34" i="1"/>
  <c r="AE34" i="1"/>
  <c r="V34" i="1"/>
  <c r="LH8" i="7"/>
  <c r="LH1" i="7"/>
  <c r="AO29" i="7" l="1"/>
  <c r="AP27" i="7"/>
  <c r="V42" i="1"/>
  <c r="AQ20" i="7"/>
  <c r="AP24" i="7"/>
  <c r="R22" i="7"/>
  <c r="R34" i="1"/>
  <c r="R13" i="7"/>
  <c r="R17" i="7"/>
  <c r="R15" i="7"/>
  <c r="AQ27" i="7" l="1"/>
  <c r="AR20" i="7"/>
  <c r="AQ24" i="7"/>
  <c r="AR27" i="7" l="1"/>
  <c r="AS20" i="7"/>
  <c r="AR24" i="7"/>
  <c r="AP29" i="7"/>
  <c r="AS27" i="7" l="1"/>
  <c r="AQ29" i="7"/>
  <c r="AT20" i="7"/>
  <c r="AS24" i="7"/>
  <c r="AT27" i="7" l="1"/>
  <c r="AU20" i="7"/>
  <c r="AT24" i="7"/>
  <c r="AR29" i="7"/>
  <c r="AS29" i="7" s="1"/>
  <c r="AU27" i="7" l="1"/>
  <c r="AV20" i="7"/>
  <c r="AU24" i="7"/>
  <c r="AT29" i="7"/>
  <c r="AV27" i="7" l="1"/>
  <c r="AU29" i="7"/>
  <c r="AW20" i="7"/>
  <c r="AV24" i="7"/>
  <c r="AW27" i="7" l="1"/>
  <c r="AV29" i="7"/>
  <c r="AX20" i="7"/>
  <c r="AW24" i="7"/>
  <c r="AX27" i="7" l="1"/>
  <c r="AX24" i="7"/>
  <c r="AY20" i="7"/>
  <c r="AY27" i="7" s="1"/>
  <c r="AW29" i="7"/>
  <c r="AX29" i="7" l="1"/>
  <c r="AY24" i="7"/>
  <c r="AZ20" i="7"/>
  <c r="AZ27" i="7" l="1"/>
  <c r="AZ24" i="7"/>
  <c r="BA20" i="7"/>
  <c r="AY29" i="7"/>
  <c r="BA27" i="7" l="1"/>
  <c r="BA24" i="7"/>
  <c r="BB20" i="7"/>
  <c r="AZ29" i="7"/>
  <c r="BB27" i="7" l="1"/>
  <c r="BA29" i="7"/>
  <c r="BC20" i="7"/>
  <c r="BB24" i="7"/>
  <c r="BC27" i="7" l="1"/>
  <c r="BC24" i="7"/>
  <c r="BD20" i="7"/>
  <c r="BB29" i="7"/>
  <c r="BD27" i="7" l="1"/>
  <c r="BC29" i="7"/>
  <c r="BE20" i="7"/>
  <c r="BD24" i="7"/>
  <c r="BE27" i="7" l="1"/>
  <c r="BF20" i="7"/>
  <c r="BE24" i="7"/>
  <c r="BD29" i="7"/>
  <c r="BF27" i="7" l="1"/>
  <c r="BE29" i="7"/>
  <c r="BG20" i="7"/>
  <c r="BF24" i="7"/>
  <c r="BG27" i="7" l="1"/>
  <c r="BH20" i="7"/>
  <c r="BG24" i="7"/>
  <c r="BF29" i="7"/>
  <c r="BH27" i="7" l="1"/>
  <c r="BG29" i="7"/>
  <c r="BI20" i="7"/>
  <c r="BH24" i="7"/>
  <c r="BI27" i="7" l="1"/>
  <c r="BJ20" i="7"/>
  <c r="BI24" i="7"/>
  <c r="BH29" i="7"/>
  <c r="BJ27" i="7" l="1"/>
  <c r="BI29" i="7"/>
  <c r="BK20" i="7"/>
  <c r="BJ24" i="7"/>
  <c r="BK27" i="7" l="1"/>
  <c r="BJ29" i="7"/>
  <c r="BL20" i="7"/>
  <c r="BK24" i="7"/>
  <c r="BL27" i="7" l="1"/>
  <c r="BM20" i="7"/>
  <c r="BL24" i="7"/>
  <c r="BK29" i="7"/>
  <c r="BM27" i="7" l="1"/>
  <c r="BM24" i="7"/>
  <c r="BN20" i="7"/>
  <c r="BL29" i="7"/>
  <c r="BN27" i="7" l="1"/>
  <c r="BM29" i="7"/>
  <c r="BO20" i="7"/>
  <c r="BN24" i="7"/>
  <c r="BO27" i="7" l="1"/>
  <c r="BP20" i="7"/>
  <c r="BO24" i="7"/>
  <c r="BN29" i="7"/>
  <c r="BP27" i="7" l="1"/>
  <c r="BO29" i="7"/>
  <c r="BQ20" i="7"/>
  <c r="BP24" i="7"/>
  <c r="BQ27" i="7" l="1"/>
  <c r="BP29" i="7"/>
  <c r="BR20" i="7"/>
  <c r="BQ24" i="7"/>
  <c r="BR27" i="7" l="1"/>
  <c r="BR24" i="7"/>
  <c r="BS20" i="7"/>
  <c r="BS27" i="7" s="1"/>
  <c r="BQ29" i="7"/>
  <c r="BR29" i="7" l="1"/>
  <c r="BT20" i="7"/>
  <c r="BS24" i="7"/>
  <c r="BT27" i="7" l="1"/>
  <c r="BU20" i="7"/>
  <c r="BT24" i="7"/>
  <c r="BS29" i="7"/>
  <c r="BU27" i="7" l="1"/>
  <c r="BT29" i="7"/>
  <c r="BV20" i="7"/>
  <c r="BU24" i="7"/>
  <c r="BV27" i="7" l="1"/>
  <c r="BW20" i="7"/>
  <c r="BV24" i="7"/>
  <c r="BU29" i="7"/>
  <c r="BW27" i="7" l="1"/>
  <c r="BV29" i="7"/>
  <c r="BW24" i="7"/>
  <c r="BX20" i="7"/>
  <c r="BX27" i="7" l="1"/>
  <c r="BY20" i="7"/>
  <c r="BX24" i="7"/>
  <c r="BW29" i="7"/>
  <c r="BY27" i="7" l="1"/>
  <c r="BX29" i="7"/>
  <c r="BZ20" i="7"/>
  <c r="BY24" i="7"/>
  <c r="BZ27" i="7" l="1"/>
  <c r="CA20" i="7"/>
  <c r="BZ24" i="7"/>
  <c r="BY29" i="7"/>
  <c r="CA27" i="7" l="1"/>
  <c r="CB20" i="7"/>
  <c r="CA24" i="7"/>
  <c r="BZ29" i="7"/>
  <c r="CB27" i="7" l="1"/>
  <c r="CA29" i="7"/>
  <c r="CB24" i="7"/>
  <c r="CC20" i="7"/>
  <c r="CC27" i="7" s="1"/>
  <c r="CC24" i="7" l="1"/>
  <c r="CD20" i="7"/>
  <c r="CD27" i="7" s="1"/>
  <c r="CB29" i="7"/>
  <c r="CC29" i="7" l="1"/>
  <c r="CE20" i="7"/>
  <c r="CD24" i="7"/>
  <c r="CE27" i="7" l="1"/>
  <c r="CF20" i="7"/>
  <c r="CE24" i="7"/>
  <c r="CD29" i="7"/>
  <c r="CF27" i="7" l="1"/>
  <c r="CE29" i="7"/>
  <c r="CG20" i="7"/>
  <c r="CF24" i="7"/>
  <c r="CG27" i="7" l="1"/>
  <c r="CG24" i="7"/>
  <c r="CH20" i="7"/>
  <c r="CF29" i="7"/>
  <c r="CH27" i="7" l="1"/>
  <c r="CG29" i="7"/>
  <c r="CH24" i="7"/>
  <c r="CI20" i="7"/>
  <c r="CI27" i="7" l="1"/>
  <c r="CJ20" i="7"/>
  <c r="CI24" i="7"/>
  <c r="CH29" i="7"/>
  <c r="CJ27" i="7" l="1"/>
  <c r="CI29" i="7"/>
  <c r="CK20" i="7"/>
  <c r="CJ24" i="7"/>
  <c r="CK27" i="7" l="1"/>
  <c r="CL20" i="7"/>
  <c r="CK24" i="7"/>
  <c r="CJ29" i="7"/>
  <c r="CL27" i="7" l="1"/>
  <c r="CK29" i="7"/>
  <c r="CL24" i="7"/>
  <c r="CM20" i="7"/>
  <c r="CM27" i="7" l="1"/>
  <c r="CN20" i="7"/>
  <c r="CM24" i="7"/>
  <c r="CL29" i="7"/>
  <c r="CN27" i="7" l="1"/>
  <c r="CN24" i="7"/>
  <c r="CO20" i="7"/>
  <c r="CO27" i="7" s="1"/>
  <c r="CM29" i="7"/>
  <c r="CN29" i="7" l="1"/>
  <c r="CP20" i="7"/>
  <c r="CO24" i="7"/>
  <c r="CP27" i="7" l="1"/>
  <c r="CO29" i="7"/>
  <c r="CP24" i="7"/>
  <c r="CQ20" i="7"/>
  <c r="CQ27" i="7" l="1"/>
  <c r="CR20" i="7"/>
  <c r="CQ24" i="7"/>
  <c r="CP29" i="7"/>
  <c r="CR27" i="7" l="1"/>
  <c r="CQ29" i="7"/>
  <c r="CR24" i="7"/>
  <c r="CS20" i="7"/>
  <c r="CS27" i="7" l="1"/>
  <c r="CT20" i="7"/>
  <c r="CS24" i="7"/>
  <c r="CR29" i="7"/>
  <c r="CT27" i="7" l="1"/>
  <c r="CU20" i="7"/>
  <c r="CT24" i="7"/>
  <c r="CS29" i="7"/>
  <c r="CU27" i="7" l="1"/>
  <c r="CT29" i="7"/>
  <c r="CV20" i="7"/>
  <c r="CU24" i="7"/>
  <c r="CV27" i="7" l="1"/>
  <c r="CU29" i="7"/>
  <c r="CV24" i="7"/>
  <c r="CW20" i="7"/>
  <c r="CW27" i="7" l="1"/>
  <c r="CX20" i="7"/>
  <c r="CW24" i="7"/>
  <c r="CV29" i="7"/>
  <c r="CX27" i="7" l="1"/>
  <c r="CW29" i="7"/>
  <c r="CX24" i="7"/>
  <c r="CY20" i="7"/>
  <c r="CY27" i="7" l="1"/>
  <c r="CZ20" i="7"/>
  <c r="CY24" i="7"/>
  <c r="CX29" i="7"/>
  <c r="CZ27" i="7" l="1"/>
  <c r="CZ24" i="7"/>
  <c r="DA20" i="7"/>
  <c r="DA27" i="7" s="1"/>
  <c r="CY29" i="7"/>
  <c r="CZ29" i="7" l="1"/>
  <c r="DB20" i="7"/>
  <c r="DA24" i="7"/>
  <c r="DB27" i="7" l="1"/>
  <c r="DA29" i="7"/>
  <c r="DB24" i="7"/>
  <c r="DC20" i="7"/>
  <c r="DC27" i="7" l="1"/>
  <c r="DD20" i="7"/>
  <c r="DC24" i="7"/>
  <c r="DB29" i="7"/>
  <c r="DD27" i="7" l="1"/>
  <c r="DC29" i="7"/>
  <c r="DE20" i="7"/>
  <c r="DD24" i="7"/>
  <c r="DE27" i="7" l="1"/>
  <c r="DF20" i="7"/>
  <c r="DE24" i="7"/>
  <c r="DD29" i="7"/>
  <c r="DF27" i="7" l="1"/>
  <c r="DG20" i="7"/>
  <c r="DF24" i="7"/>
  <c r="DE29" i="7"/>
  <c r="DG27" i="7" l="1"/>
  <c r="DF29" i="7"/>
  <c r="DG24" i="7"/>
  <c r="DH20" i="7"/>
  <c r="DH27" i="7" s="1"/>
  <c r="DG29" i="7" l="1"/>
  <c r="DI20" i="7"/>
  <c r="DH24" i="7"/>
  <c r="DI27" i="7" l="1"/>
  <c r="DJ20" i="7"/>
  <c r="DI24" i="7"/>
  <c r="DH29" i="7"/>
  <c r="DJ27" i="7" l="1"/>
  <c r="DI29" i="7"/>
  <c r="DK20" i="7"/>
  <c r="DJ24" i="7"/>
  <c r="DK27" i="7" l="1"/>
  <c r="DK24" i="7"/>
  <c r="DL20" i="7"/>
  <c r="DL27" i="7" s="1"/>
  <c r="DJ29" i="7"/>
  <c r="DK29" i="7" l="1"/>
  <c r="DM20" i="7"/>
  <c r="DL24" i="7"/>
  <c r="DM27" i="7" l="1"/>
  <c r="DM24" i="7"/>
  <c r="DN20" i="7"/>
  <c r="DL29" i="7"/>
  <c r="DN27" i="7" l="1"/>
  <c r="DM29" i="7"/>
  <c r="DO20" i="7"/>
  <c r="DN24" i="7"/>
  <c r="DO27" i="7" l="1"/>
  <c r="DP20" i="7"/>
  <c r="DO24" i="7"/>
  <c r="DN29" i="7"/>
  <c r="DP27" i="7" l="1"/>
  <c r="DO29" i="7"/>
  <c r="DQ20" i="7"/>
  <c r="DP24" i="7"/>
  <c r="DQ27" i="7" l="1"/>
  <c r="DR20" i="7"/>
  <c r="DQ24" i="7"/>
  <c r="DP29" i="7"/>
  <c r="DR27" i="7" l="1"/>
  <c r="DQ29" i="7"/>
  <c r="DS20" i="7"/>
  <c r="DR24" i="7"/>
  <c r="DS27" i="7" l="1"/>
  <c r="DT20" i="7"/>
  <c r="DS24" i="7"/>
  <c r="DR29" i="7"/>
  <c r="DT27" i="7" l="1"/>
  <c r="DT24" i="7"/>
  <c r="DU20" i="7"/>
  <c r="DU27" i="7" s="1"/>
  <c r="DS29" i="7"/>
  <c r="DT29" i="7" l="1"/>
  <c r="DV20" i="7"/>
  <c r="DU24" i="7"/>
  <c r="DV27" i="7" l="1"/>
  <c r="DU29" i="7"/>
  <c r="DV24" i="7"/>
  <c r="DW20" i="7"/>
  <c r="DW27" i="7" l="1"/>
  <c r="DX20" i="7"/>
  <c r="DW24" i="7"/>
  <c r="DV29" i="7"/>
  <c r="DX27" i="7" l="1"/>
  <c r="DW29" i="7"/>
  <c r="DY20" i="7"/>
  <c r="DX24" i="7"/>
  <c r="DY27" i="7" l="1"/>
  <c r="DZ20" i="7"/>
  <c r="DY24" i="7"/>
  <c r="DX29" i="7"/>
  <c r="DZ27" i="7" l="1"/>
  <c r="DY29" i="7"/>
  <c r="EA20" i="7"/>
  <c r="DZ24" i="7"/>
  <c r="EA27" i="7" l="1"/>
  <c r="EA24" i="7"/>
  <c r="EB20" i="7"/>
  <c r="EB27" i="7" s="1"/>
  <c r="DZ29" i="7"/>
  <c r="EA29" i="7" l="1"/>
  <c r="EC20" i="7"/>
  <c r="EB24" i="7"/>
  <c r="EC27" i="7" l="1"/>
  <c r="ED20" i="7"/>
  <c r="EC24" i="7"/>
  <c r="EB29" i="7"/>
  <c r="ED27" i="7" l="1"/>
  <c r="EC29" i="7"/>
  <c r="EE20" i="7"/>
  <c r="ED24" i="7"/>
  <c r="EE27" i="7" l="1"/>
  <c r="EF20" i="7"/>
  <c r="EE24" i="7"/>
  <c r="ED29" i="7"/>
  <c r="EF27" i="7" l="1"/>
  <c r="EE29" i="7"/>
  <c r="EF24" i="7"/>
  <c r="EG20" i="7"/>
  <c r="EG27" i="7" l="1"/>
  <c r="EF29" i="7"/>
  <c r="EG24" i="7"/>
  <c r="EH20" i="7"/>
  <c r="EH27" i="7" s="1"/>
  <c r="EH24" i="7" l="1"/>
  <c r="EI20" i="7"/>
  <c r="EG29" i="7"/>
  <c r="EI27" i="7" l="1"/>
  <c r="EH29" i="7"/>
  <c r="EI24" i="7"/>
  <c r="EJ20" i="7"/>
  <c r="EJ27" i="7" s="1"/>
  <c r="EJ24" i="7" l="1"/>
  <c r="EK20" i="7"/>
  <c r="EI29" i="7"/>
  <c r="EK27" i="7" l="1"/>
  <c r="EJ29" i="7"/>
  <c r="EL20" i="7"/>
  <c r="EK24" i="7"/>
  <c r="EL27" i="7" l="1"/>
  <c r="EK29" i="7"/>
  <c r="EL24" i="7"/>
  <c r="EM20" i="7"/>
  <c r="EM27" i="7" s="1"/>
  <c r="EN20" i="7" l="1"/>
  <c r="EM24" i="7"/>
  <c r="EL29" i="7"/>
  <c r="EN27" i="7" l="1"/>
  <c r="EM29" i="7"/>
  <c r="EO20" i="7"/>
  <c r="EN24" i="7"/>
  <c r="EO27" i="7" l="1"/>
  <c r="EP20" i="7"/>
  <c r="EO24" i="7"/>
  <c r="EN29" i="7"/>
  <c r="EP27" i="7" l="1"/>
  <c r="EO29" i="7"/>
  <c r="EP24" i="7"/>
  <c r="EQ20" i="7"/>
  <c r="EQ27" i="7" l="1"/>
  <c r="EP29" i="7"/>
  <c r="EQ24" i="7"/>
  <c r="ER20" i="7"/>
  <c r="ER27" i="7" l="1"/>
  <c r="ER24" i="7"/>
  <c r="ES20" i="7"/>
  <c r="ES27" i="7" s="1"/>
  <c r="EQ29" i="7"/>
  <c r="ER29" i="7" l="1"/>
  <c r="ES24" i="7"/>
  <c r="ET20" i="7"/>
  <c r="ET27" i="7" s="1"/>
  <c r="ET24" i="7" l="1"/>
  <c r="EU20" i="7"/>
  <c r="ES29" i="7"/>
  <c r="EU27" i="7" l="1"/>
  <c r="ET29" i="7"/>
  <c r="EU24" i="7"/>
  <c r="EV20" i="7"/>
  <c r="EV27" i="7" l="1"/>
  <c r="EW20" i="7"/>
  <c r="EV24" i="7"/>
  <c r="EU29" i="7"/>
  <c r="EW27" i="7" l="1"/>
  <c r="EV29" i="7"/>
  <c r="EX20" i="7"/>
  <c r="EW24" i="7"/>
  <c r="EX27" i="7" l="1"/>
  <c r="EX24" i="7"/>
  <c r="EY20" i="7"/>
  <c r="EY27" i="7" s="1"/>
  <c r="EW29" i="7"/>
  <c r="EY24" i="7" l="1"/>
  <c r="EZ20" i="7"/>
  <c r="EX29" i="7"/>
  <c r="EZ27" i="7" l="1"/>
  <c r="EY29" i="7"/>
  <c r="FA20" i="7"/>
  <c r="EZ24" i="7"/>
  <c r="FA27" i="7" l="1"/>
  <c r="EZ29" i="7"/>
  <c r="FB20" i="7"/>
  <c r="FA24" i="7"/>
  <c r="FB27" i="7" l="1"/>
  <c r="FB24" i="7"/>
  <c r="FC20" i="7"/>
  <c r="FC27" i="7" s="1"/>
  <c r="FA29" i="7"/>
  <c r="FB29" i="7" l="1"/>
  <c r="FC24" i="7"/>
  <c r="FD20" i="7"/>
  <c r="FD27" i="7" s="1"/>
  <c r="FD24" i="7" l="1"/>
  <c r="FE20" i="7"/>
  <c r="FC29" i="7"/>
  <c r="FE27" i="7" l="1"/>
  <c r="FD29" i="7"/>
  <c r="FE24" i="7"/>
  <c r="FF20" i="7"/>
  <c r="FF27" i="7" l="1"/>
  <c r="FF24" i="7"/>
  <c r="FG20" i="7"/>
  <c r="FG27" i="7" s="1"/>
  <c r="FE29" i="7"/>
  <c r="FF29" i="7" l="1"/>
  <c r="FG24" i="7"/>
  <c r="FH20" i="7"/>
  <c r="FH27" i="7" l="1"/>
  <c r="FH24" i="7"/>
  <c r="FI20" i="7"/>
  <c r="FI27" i="7" s="1"/>
  <c r="FG29" i="7"/>
  <c r="FH29" i="7" l="1"/>
  <c r="FI24" i="7"/>
  <c r="FJ20" i="7"/>
  <c r="FJ27" i="7" l="1"/>
  <c r="FJ24" i="7"/>
  <c r="FK20" i="7"/>
  <c r="FK27" i="7" s="1"/>
  <c r="FI29" i="7"/>
  <c r="FJ29" i="7" l="1"/>
  <c r="FK24" i="7"/>
  <c r="FL20" i="7"/>
  <c r="FL27" i="7" s="1"/>
  <c r="FL24" i="7" l="1"/>
  <c r="FM20" i="7"/>
  <c r="FK29" i="7"/>
  <c r="FM27" i="7" l="1"/>
  <c r="FL29" i="7"/>
  <c r="FM24" i="7"/>
  <c r="FN20" i="7"/>
  <c r="FN27" i="7" s="1"/>
  <c r="FN24" i="7" l="1"/>
  <c r="FO20" i="7"/>
  <c r="FO27" i="7" s="1"/>
  <c r="FM29" i="7"/>
  <c r="FN29" i="7" l="1"/>
  <c r="FO24" i="7"/>
  <c r="FP20" i="7"/>
  <c r="FP27" i="7" s="1"/>
  <c r="FQ20" i="7" l="1"/>
  <c r="FP24" i="7"/>
  <c r="FO29" i="7"/>
  <c r="FQ27" i="7" l="1"/>
  <c r="FP29" i="7"/>
  <c r="FQ24" i="7"/>
  <c r="FR20" i="7"/>
  <c r="FR27" i="7" s="1"/>
  <c r="FR24" i="7" l="1"/>
  <c r="FS20" i="7"/>
  <c r="FQ29" i="7"/>
  <c r="FS27" i="7" l="1"/>
  <c r="FR29" i="7"/>
  <c r="FS24" i="7"/>
  <c r="FT20" i="7"/>
  <c r="FT27" i="7" s="1"/>
  <c r="FS29" i="7" l="1"/>
  <c r="FT24" i="7"/>
  <c r="FU20" i="7"/>
  <c r="FU27" i="7" s="1"/>
  <c r="FU24" i="7" l="1"/>
  <c r="FV20" i="7"/>
  <c r="FT29" i="7"/>
  <c r="FV27" i="7" l="1"/>
  <c r="FU29" i="7"/>
  <c r="FV24" i="7"/>
  <c r="FW20" i="7"/>
  <c r="FW27" i="7" s="1"/>
  <c r="FX20" i="7" l="1"/>
  <c r="FW24" i="7"/>
  <c r="FV29" i="7"/>
  <c r="FX27" i="7" l="1"/>
  <c r="FX24" i="7"/>
  <c r="FY20" i="7"/>
  <c r="FY27" i="7" s="1"/>
  <c r="FW29" i="7"/>
  <c r="FX29" i="7" l="1"/>
  <c r="FY24" i="7"/>
  <c r="FZ20" i="7"/>
  <c r="FZ27" i="7" l="1"/>
  <c r="FZ24" i="7"/>
  <c r="GA20" i="7"/>
  <c r="FY29" i="7"/>
  <c r="GA27" i="7" l="1"/>
  <c r="FZ29" i="7"/>
  <c r="GA24" i="7"/>
  <c r="GB20" i="7"/>
  <c r="GB27" i="7" l="1"/>
  <c r="GA29" i="7"/>
  <c r="GC20" i="7"/>
  <c r="GB24" i="7"/>
  <c r="GC27" i="7" l="1"/>
  <c r="GC24" i="7"/>
  <c r="GD20" i="7"/>
  <c r="GB29" i="7"/>
  <c r="GD27" i="7" l="1"/>
  <c r="GC29" i="7"/>
  <c r="GD24" i="7"/>
  <c r="GE20" i="7"/>
  <c r="GE27" i="7" l="1"/>
  <c r="GE24" i="7"/>
  <c r="GF20" i="7"/>
  <c r="GD29" i="7"/>
  <c r="GF27" i="7" l="1"/>
  <c r="GE29" i="7"/>
  <c r="GF24" i="7"/>
  <c r="GG20" i="7"/>
  <c r="GG27" i="7" s="1"/>
  <c r="GG24" i="7" l="1"/>
  <c r="GH20" i="7"/>
  <c r="GH27" i="7" s="1"/>
  <c r="GF29" i="7"/>
  <c r="GG29" i="7" l="1"/>
  <c r="GH24" i="7"/>
  <c r="GI20" i="7"/>
  <c r="GI27" i="7" s="1"/>
  <c r="GI24" i="7" l="1"/>
  <c r="GJ20" i="7"/>
  <c r="GH29" i="7"/>
  <c r="GJ27" i="7" l="1"/>
  <c r="GI29" i="7"/>
  <c r="GJ24" i="7"/>
  <c r="GK20" i="7"/>
  <c r="GK27" i="7" l="1"/>
  <c r="GK24" i="7"/>
  <c r="GL20" i="7"/>
  <c r="GJ29" i="7"/>
  <c r="GL27" i="7" l="1"/>
  <c r="GK29" i="7"/>
  <c r="GL24" i="7"/>
  <c r="GM20" i="7"/>
  <c r="GM27" i="7" l="1"/>
  <c r="GL29" i="7"/>
  <c r="GM24" i="7"/>
  <c r="GN20" i="7"/>
  <c r="GN27" i="7" l="1"/>
  <c r="GN24" i="7"/>
  <c r="GO20" i="7"/>
  <c r="GM29" i="7"/>
  <c r="GO27" i="7" l="1"/>
  <c r="GO24" i="7"/>
  <c r="GP20" i="7"/>
  <c r="GN29" i="7"/>
  <c r="GP27" i="7" l="1"/>
  <c r="GO29" i="7"/>
  <c r="GP24" i="7"/>
  <c r="GQ20" i="7"/>
  <c r="GQ27" i="7" l="1"/>
  <c r="GR20" i="7"/>
  <c r="GQ24" i="7"/>
  <c r="GP29" i="7"/>
  <c r="GR27" i="7" l="1"/>
  <c r="GQ29" i="7"/>
  <c r="GR24" i="7"/>
  <c r="GS20" i="7"/>
  <c r="GS27" i="7" l="1"/>
  <c r="GS24" i="7"/>
  <c r="GT20" i="7"/>
  <c r="GR29" i="7"/>
  <c r="GT27" i="7" l="1"/>
  <c r="GS29" i="7"/>
  <c r="GT24" i="7"/>
  <c r="GU20" i="7"/>
  <c r="GU27" i="7" s="1"/>
  <c r="GT29" i="7" l="1"/>
  <c r="GU24" i="7"/>
  <c r="GV20" i="7"/>
  <c r="GV27" i="7" s="1"/>
  <c r="GU29" i="7" l="1"/>
  <c r="GV24" i="7"/>
  <c r="GW20" i="7"/>
  <c r="GW27" i="7" s="1"/>
  <c r="GV29" i="7" l="1"/>
  <c r="GW24" i="7"/>
  <c r="GX20" i="7"/>
  <c r="GX27" i="7" s="1"/>
  <c r="GW29" i="7" l="1"/>
  <c r="GX24" i="7"/>
  <c r="GY20" i="7"/>
  <c r="GY27" i="7" s="1"/>
  <c r="GX29" i="7" l="1"/>
  <c r="GY24" i="7"/>
  <c r="GZ20" i="7"/>
  <c r="GZ27" i="7" s="1"/>
  <c r="GY29" i="7" l="1"/>
  <c r="GZ24" i="7"/>
  <c r="HA20" i="7"/>
  <c r="HA27" i="7" s="1"/>
  <c r="GZ29" i="7" l="1"/>
  <c r="HA24" i="7"/>
  <c r="HB20" i="7"/>
  <c r="HB27" i="7" s="1"/>
  <c r="HA29" i="7" l="1"/>
  <c r="HC20" i="7"/>
  <c r="HB24" i="7"/>
  <c r="HC27" i="7" l="1"/>
  <c r="HB29" i="7"/>
  <c r="HC24" i="7"/>
  <c r="HD20" i="7"/>
  <c r="HD27" i="7" s="1"/>
  <c r="HC29" i="7" l="1"/>
  <c r="HD24" i="7"/>
  <c r="HE20" i="7"/>
  <c r="HE27" i="7" s="1"/>
  <c r="HD29" i="7" l="1"/>
  <c r="HE24" i="7"/>
  <c r="HF20" i="7"/>
  <c r="HF27" i="7" l="1"/>
  <c r="HE29" i="7"/>
  <c r="HF24" i="7"/>
  <c r="HG20" i="7"/>
  <c r="HG27" i="7" l="1"/>
  <c r="HF29" i="7"/>
  <c r="HG24" i="7"/>
  <c r="HH20" i="7"/>
  <c r="HH27" i="7" s="1"/>
  <c r="HG29" i="7" l="1"/>
  <c r="HH24" i="7"/>
  <c r="HI20" i="7"/>
  <c r="HI27" i="7" l="1"/>
  <c r="HH29" i="7"/>
  <c r="HI24" i="7"/>
  <c r="HJ20" i="7"/>
  <c r="HJ27" i="7" l="1"/>
  <c r="HI29" i="7"/>
  <c r="HJ24" i="7"/>
  <c r="HK20" i="7"/>
  <c r="HK27" i="7" l="1"/>
  <c r="HJ29" i="7"/>
  <c r="HK24" i="7"/>
  <c r="HL20" i="7"/>
  <c r="HL27" i="7" s="1"/>
  <c r="HK29" i="7" l="1"/>
  <c r="HL29" i="7" s="1"/>
  <c r="HL24" i="7"/>
  <c r="HM20" i="7"/>
  <c r="HM27" i="7" s="1"/>
  <c r="HM24" i="7" l="1"/>
  <c r="HM29" i="7" s="1"/>
  <c r="HN20" i="7"/>
  <c r="HN27" i="7" s="1"/>
  <c r="HN24" i="7" l="1"/>
  <c r="HO20" i="7"/>
  <c r="HO27" i="7" s="1"/>
  <c r="HN29" i="7" l="1"/>
  <c r="HO24" i="7"/>
  <c r="HP20" i="7"/>
  <c r="HP27" i="7" s="1"/>
  <c r="HO29" i="7" l="1"/>
  <c r="HP24" i="7"/>
  <c r="HQ20" i="7"/>
  <c r="HQ27" i="7" s="1"/>
  <c r="HP29" i="7" l="1"/>
  <c r="HQ24" i="7"/>
  <c r="HR20" i="7"/>
  <c r="HR27" i="7" s="1"/>
  <c r="HQ29" i="7" l="1"/>
  <c r="HR24" i="7"/>
  <c r="HS20" i="7"/>
  <c r="HS27" i="7" s="1"/>
  <c r="HR29" i="7" l="1"/>
  <c r="HS24" i="7"/>
  <c r="HT20" i="7"/>
  <c r="HT27" i="7" s="1"/>
  <c r="HS29" i="7" l="1"/>
  <c r="HT24" i="7"/>
  <c r="HU20" i="7"/>
  <c r="HU27" i="7" s="1"/>
  <c r="HT29" i="7" l="1"/>
  <c r="HU24" i="7"/>
  <c r="HV20" i="7"/>
  <c r="HV27" i="7" s="1"/>
  <c r="HU29" i="7" l="1"/>
  <c r="HV24" i="7"/>
  <c r="HW20" i="7"/>
  <c r="HW27" i="7" s="1"/>
  <c r="HV29" i="7" l="1"/>
  <c r="HW29" i="7" s="1"/>
  <c r="HW24" i="7"/>
  <c r="HX20" i="7"/>
  <c r="HX27" i="7" s="1"/>
  <c r="HX24" i="7" l="1"/>
  <c r="HY20" i="7"/>
  <c r="HY27" i="7" s="1"/>
  <c r="HX29" i="7"/>
  <c r="HY24" i="7" l="1"/>
  <c r="HY29" i="7" s="1"/>
  <c r="HZ20" i="7"/>
  <c r="HZ27" i="7" s="1"/>
  <c r="HZ24" i="7" l="1"/>
  <c r="IA20" i="7"/>
  <c r="IA27" i="7" s="1"/>
  <c r="HZ29" i="7" l="1"/>
  <c r="IA24" i="7"/>
  <c r="IB20" i="7"/>
  <c r="IB27" i="7" s="1"/>
  <c r="IA29" i="7" l="1"/>
  <c r="IB24" i="7"/>
  <c r="IC20" i="7"/>
  <c r="IC27" i="7" s="1"/>
  <c r="IB29" i="7" l="1"/>
  <c r="IC24" i="7"/>
  <c r="ID20" i="7"/>
  <c r="ID27" i="7" l="1"/>
  <c r="IC29" i="7"/>
  <c r="ID24" i="7"/>
  <c r="IE20" i="7"/>
  <c r="IE27" i="7" s="1"/>
  <c r="ID29" i="7" l="1"/>
  <c r="IE24" i="7"/>
  <c r="IF20" i="7"/>
  <c r="IF27" i="7" s="1"/>
  <c r="IE29" i="7" l="1"/>
  <c r="IF24" i="7"/>
  <c r="IG20" i="7"/>
  <c r="IG27" i="7" s="1"/>
  <c r="IF29" i="7" l="1"/>
  <c r="IG24" i="7"/>
  <c r="IH20" i="7"/>
  <c r="IH27" i="7" s="1"/>
  <c r="IG29" i="7"/>
  <c r="IH24" i="7" l="1"/>
  <c r="II20" i="7"/>
  <c r="II27" i="7" s="1"/>
  <c r="IH29" i="7"/>
  <c r="II24" i="7" l="1"/>
  <c r="II29" i="7" s="1"/>
  <c r="IJ20" i="7"/>
  <c r="IJ27" i="7" s="1"/>
  <c r="IJ24" i="7" l="1"/>
  <c r="IJ29" i="7" s="1"/>
  <c r="IK20" i="7"/>
  <c r="IK27" i="7" s="1"/>
  <c r="IK24" i="7" l="1"/>
  <c r="IL20" i="7"/>
  <c r="IL27" i="7" s="1"/>
  <c r="IK29" i="7"/>
  <c r="IL24" i="7" l="1"/>
  <c r="IM20" i="7"/>
  <c r="IM27" i="7" s="1"/>
  <c r="IL29" i="7" l="1"/>
  <c r="IM24" i="7"/>
  <c r="IN20" i="7"/>
  <c r="IN27" i="7" s="1"/>
  <c r="IM29" i="7" l="1"/>
  <c r="IN24" i="7"/>
  <c r="IO20" i="7"/>
  <c r="IO27" i="7" l="1"/>
  <c r="IN29" i="7"/>
  <c r="IO24" i="7"/>
  <c r="IP20" i="7"/>
  <c r="IP27" i="7" s="1"/>
  <c r="IO29" i="7" l="1"/>
  <c r="IP24" i="7"/>
  <c r="IQ20" i="7"/>
  <c r="IQ27" i="7" s="1"/>
  <c r="IP29" i="7" l="1"/>
  <c r="IQ24" i="7"/>
  <c r="IR20" i="7"/>
  <c r="IR27" i="7" s="1"/>
  <c r="IQ29" i="7" l="1"/>
  <c r="IR24" i="7"/>
  <c r="IS20" i="7"/>
  <c r="IS27" i="7" s="1"/>
  <c r="IR29" i="7" l="1"/>
  <c r="IS24" i="7"/>
  <c r="IT20" i="7"/>
  <c r="IT27" i="7" s="1"/>
  <c r="IS29" i="7" l="1"/>
  <c r="IT24" i="7"/>
  <c r="IU20" i="7"/>
  <c r="IU27" i="7" s="1"/>
  <c r="IT29" i="7" l="1"/>
  <c r="IU24" i="7"/>
  <c r="IV20" i="7"/>
  <c r="IV27" i="7" s="1"/>
  <c r="IU29" i="7" l="1"/>
  <c r="IV24" i="7"/>
  <c r="IW20" i="7"/>
  <c r="IX20" i="7" l="1"/>
  <c r="IW27" i="7"/>
  <c r="IV29" i="7"/>
  <c r="IW24" i="7"/>
  <c r="IX24" i="7" l="1"/>
  <c r="IX27" i="7"/>
  <c r="IY20" i="7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IW29" i="7"/>
  <c r="IY24" i="7" l="1"/>
  <c r="IY27" i="7"/>
  <c r="IZ20" i="7"/>
  <c r="IX29" i="7"/>
  <c r="IY29" i="7" l="1"/>
  <c r="IZ24" i="7"/>
  <c r="IZ27" i="7"/>
  <c r="JA20" i="7"/>
  <c r="JA24" i="7" l="1"/>
  <c r="JA27" i="7"/>
  <c r="JB20" i="7"/>
  <c r="IZ29" i="7"/>
  <c r="JA29" i="7" l="1"/>
  <c r="JB24" i="7"/>
  <c r="JB27" i="7"/>
  <c r="JC20" i="7"/>
  <c r="JC24" i="7" l="1"/>
  <c r="JC27" i="7"/>
  <c r="JD20" i="7"/>
  <c r="JB29" i="7"/>
  <c r="JC29" i="7" l="1"/>
  <c r="JD24" i="7"/>
  <c r="JD27" i="7"/>
  <c r="JE20" i="7"/>
  <c r="JE24" i="7" l="1"/>
  <c r="JF20" i="7"/>
  <c r="JE27" i="7"/>
  <c r="JD29" i="7"/>
  <c r="JE29" i="7" l="1"/>
  <c r="JF24" i="7"/>
  <c r="JG20" i="7"/>
  <c r="JF27" i="7"/>
  <c r="JF29" i="7" l="1"/>
  <c r="JG24" i="7"/>
  <c r="JG27" i="7"/>
  <c r="JH20" i="7"/>
  <c r="JH24" i="7" l="1"/>
  <c r="JH27" i="7"/>
  <c r="JI20" i="7"/>
  <c r="JG29" i="7"/>
  <c r="JH29" i="7" l="1"/>
  <c r="JI24" i="7"/>
  <c r="JI27" i="7"/>
  <c r="JJ20" i="7"/>
  <c r="JJ24" i="7" l="1"/>
  <c r="JJ27" i="7"/>
  <c r="JK20" i="7"/>
  <c r="JI29" i="7"/>
  <c r="JJ29" i="7" l="1"/>
  <c r="JK24" i="7"/>
  <c r="JK27" i="7"/>
  <c r="JL20" i="7"/>
  <c r="JL24" i="7" l="1"/>
  <c r="JL27" i="7"/>
  <c r="JM20" i="7"/>
  <c r="JK29" i="7"/>
  <c r="JL29" i="7" l="1"/>
  <c r="JM24" i="7"/>
  <c r="JM27" i="7"/>
  <c r="JN20" i="7"/>
  <c r="JN24" i="7" l="1"/>
  <c r="JO20" i="7"/>
  <c r="JN27" i="7"/>
  <c r="JM29" i="7"/>
  <c r="JN29" i="7" l="1"/>
  <c r="JO24" i="7"/>
  <c r="JO27" i="7"/>
  <c r="JP20" i="7"/>
  <c r="JP24" i="7" l="1"/>
  <c r="JQ20" i="7"/>
  <c r="JP27" i="7"/>
  <c r="JO29" i="7"/>
  <c r="JP29" i="7" l="1"/>
  <c r="JQ24" i="7"/>
  <c r="JR20" i="7"/>
  <c r="JQ27" i="7"/>
  <c r="JR24" i="7" l="1"/>
  <c r="JS20" i="7"/>
  <c r="JR27" i="7"/>
  <c r="JQ29" i="7"/>
  <c r="JR29" i="7" l="1"/>
  <c r="JS24" i="7"/>
  <c r="JS27" i="7"/>
  <c r="JT20" i="7"/>
  <c r="JT24" i="7" l="1"/>
  <c r="JT27" i="7"/>
  <c r="JU20" i="7"/>
  <c r="JS29" i="7"/>
  <c r="JT29" i="7" l="1"/>
  <c r="JU24" i="7"/>
  <c r="JU27" i="7"/>
  <c r="JV20" i="7"/>
  <c r="JV24" i="7" l="1"/>
  <c r="JV27" i="7"/>
  <c r="JW20" i="7"/>
  <c r="JU29" i="7"/>
  <c r="JV29" i="7" l="1"/>
  <c r="JW24" i="7"/>
  <c r="JX20" i="7"/>
  <c r="JW27" i="7"/>
  <c r="JX24" i="7" l="1"/>
  <c r="JY20" i="7"/>
  <c r="JX27" i="7"/>
  <c r="JW29" i="7"/>
  <c r="JX29" i="7" l="1"/>
  <c r="JY24" i="7"/>
  <c r="JY27" i="7"/>
  <c r="JZ20" i="7"/>
  <c r="JZ24" i="7" l="1"/>
  <c r="JZ27" i="7"/>
  <c r="KA20" i="7"/>
  <c r="JY29" i="7"/>
  <c r="JZ29" i="7" l="1"/>
  <c r="KA24" i="7"/>
  <c r="KA27" i="7"/>
  <c r="KB20" i="7"/>
  <c r="KB24" i="7" l="1"/>
  <c r="KB27" i="7"/>
  <c r="KC20" i="7"/>
  <c r="KA29" i="7"/>
  <c r="KB29" i="7" l="1"/>
  <c r="KC24" i="7"/>
  <c r="KC27" i="7"/>
  <c r="KD20" i="7"/>
  <c r="KD24" i="7" l="1"/>
  <c r="KE20" i="7"/>
  <c r="KD27" i="7"/>
  <c r="KC29" i="7"/>
  <c r="KD29" i="7" l="1"/>
  <c r="KE24" i="7"/>
  <c r="KE27" i="7"/>
  <c r="KF20" i="7"/>
  <c r="KF24" i="7" l="1"/>
  <c r="KG20" i="7"/>
  <c r="KF27" i="7"/>
  <c r="KE29" i="7"/>
  <c r="KF29" i="7" l="1"/>
  <c r="KG24" i="7"/>
  <c r="KG27" i="7"/>
  <c r="KH20" i="7"/>
  <c r="KG29" i="7" l="1"/>
  <c r="KH24" i="7"/>
  <c r="KH27" i="7"/>
  <c r="KI20" i="7"/>
  <c r="KI24" i="7" l="1"/>
  <c r="KI27" i="7"/>
  <c r="KJ20" i="7"/>
  <c r="KH29" i="7"/>
  <c r="KI29" i="7" l="1"/>
  <c r="KJ24" i="7"/>
  <c r="KJ27" i="7"/>
  <c r="KK20" i="7"/>
  <c r="KK24" i="7" l="1"/>
  <c r="KK27" i="7"/>
  <c r="KL20" i="7"/>
  <c r="KJ29" i="7"/>
  <c r="KK29" i="7" l="1"/>
  <c r="KL24" i="7"/>
  <c r="KM20" i="7"/>
  <c r="KL27" i="7"/>
  <c r="KM24" i="7" l="1"/>
  <c r="KM27" i="7"/>
  <c r="KN20" i="7"/>
  <c r="KL29" i="7"/>
  <c r="KM29" i="7" l="1"/>
  <c r="KN24" i="7"/>
  <c r="KO20" i="7"/>
  <c r="KN27" i="7"/>
  <c r="KO24" i="7" l="1"/>
  <c r="KP20" i="7"/>
  <c r="KO27" i="7"/>
  <c r="KN29" i="7"/>
  <c r="KO29" i="7" l="1"/>
  <c r="KP24" i="7"/>
  <c r="KQ20" i="7"/>
  <c r="KP27" i="7"/>
  <c r="KQ24" i="7" l="1"/>
  <c r="KQ27" i="7"/>
  <c r="KR20" i="7"/>
  <c r="KP29" i="7"/>
  <c r="KQ29" i="7" l="1"/>
  <c r="KR24" i="7"/>
  <c r="KR27" i="7"/>
  <c r="KS20" i="7"/>
  <c r="KR29" i="7" l="1"/>
  <c r="KS24" i="7"/>
  <c r="KS27" i="7"/>
  <c r="KT20" i="7"/>
  <c r="KT24" i="7" l="1"/>
  <c r="KT27" i="7"/>
  <c r="KU20" i="7"/>
  <c r="KS29" i="7"/>
  <c r="KT29" i="7" l="1"/>
  <c r="KU24" i="7"/>
  <c r="KU27" i="7"/>
  <c r="KV20" i="7"/>
  <c r="KV24" i="7" l="1"/>
  <c r="KV27" i="7"/>
  <c r="KW20" i="7"/>
  <c r="KU29" i="7"/>
  <c r="KV29" i="7" l="1"/>
  <c r="KW24" i="7"/>
  <c r="KX20" i="7"/>
  <c r="KW27" i="7"/>
  <c r="KX24" i="7" l="1"/>
  <c r="KX27" i="7"/>
  <c r="KY20" i="7"/>
  <c r="KW29" i="7"/>
  <c r="KX29" i="7" l="1"/>
  <c r="KY24" i="7"/>
  <c r="KY27" i="7"/>
  <c r="KZ20" i="7"/>
  <c r="KZ24" i="7" l="1"/>
  <c r="LA20" i="7"/>
  <c r="KZ27" i="7"/>
  <c r="KY29" i="7"/>
  <c r="KZ29" i="7" l="1"/>
  <c r="LA24" i="7"/>
  <c r="LA27" i="7"/>
  <c r="LB20" i="7"/>
  <c r="LB24" i="7" l="1"/>
  <c r="LB27" i="7"/>
  <c r="LC20" i="7"/>
  <c r="LA29" i="7"/>
  <c r="LB29" i="7" l="1"/>
  <c r="LC24" i="7"/>
  <c r="LC27" i="7"/>
  <c r="LD20" i="7"/>
  <c r="LC29" i="7" l="1"/>
  <c r="LD24" i="7"/>
  <c r="LD27" i="7"/>
  <c r="LE20" i="7"/>
  <c r="LE24" i="7" l="1"/>
  <c r="R24" i="7" s="1"/>
  <c r="LE27" i="7"/>
  <c r="R20" i="7"/>
  <c r="LD29" i="7"/>
  <c r="LE29" i="7" l="1"/>
  <c r="AO42" i="1"/>
  <c r="R27" i="7"/>
  <c r="AP42" i="1"/>
  <c r="AQ42" i="1"/>
  <c r="AR42" i="1"/>
  <c r="AS42" i="1"/>
  <c r="R42" i="1" l="1"/>
  <c r="R45" i="1" s="1"/>
  <c r="R3" i="1" s="1"/>
  <c r="LF29" i="7"/>
  <c r="LG29" i="7" s="1"/>
  <c r="LH29" i="7" s="1"/>
  <c r="R29" i="7"/>
  <c r="R30" i="7" s="1"/>
  <c r="R9" i="7" s="1"/>
  <c r="B8" i="1" s="1"/>
  <c r="U49" i="7" l="1"/>
  <c r="U47" i="7"/>
  <c r="V35" i="7" l="1"/>
  <c r="V43" i="7" s="1"/>
  <c r="V45" i="7" l="1"/>
  <c r="V49" i="7" s="1"/>
  <c r="V37" i="7" l="1"/>
  <c r="V39" i="7" s="1"/>
  <c r="V41" i="7" l="1"/>
  <c r="V47" i="7"/>
  <c r="W35" i="7" l="1"/>
  <c r="W43" i="7" s="1"/>
  <c r="W33" i="7"/>
  <c r="W45" i="7" l="1"/>
  <c r="W37" i="7" s="1"/>
  <c r="W39" i="7" s="1"/>
  <c r="W41" i="7" s="1"/>
  <c r="W49" i="7" l="1"/>
  <c r="W47" i="7"/>
  <c r="X35" i="7" l="1"/>
  <c r="X43" i="7" s="1"/>
  <c r="X33" i="7"/>
  <c r="X45" i="7" l="1"/>
  <c r="X37" i="7" l="1"/>
  <c r="X39" i="7" s="1"/>
  <c r="X41" i="7" s="1"/>
  <c r="X49" i="7"/>
  <c r="X47" i="7" l="1"/>
  <c r="Y33" i="7"/>
  <c r="Y35" i="7" l="1"/>
  <c r="Y43" i="7" s="1"/>
  <c r="Y45" i="7" l="1"/>
  <c r="Y37" i="7" s="1"/>
  <c r="Y39" i="7" s="1"/>
  <c r="Y41" i="7" s="1"/>
  <c r="Y49" i="7" l="1"/>
  <c r="Y47" i="7"/>
  <c r="Z33" i="7"/>
  <c r="Z35" i="7" l="1"/>
  <c r="Z43" i="7" s="1"/>
  <c r="Z45" i="7" l="1"/>
  <c r="Z37" i="7" s="1"/>
  <c r="Z39" i="7" s="1"/>
  <c r="Z41" i="7" s="1"/>
  <c r="AA33" i="7" s="1"/>
  <c r="Z47" i="7" l="1"/>
  <c r="AA35" i="7" s="1"/>
  <c r="AA43" i="7" s="1"/>
  <c r="AA45" i="7" s="1"/>
  <c r="AA37" i="7" s="1"/>
  <c r="AA39" i="7" s="1"/>
  <c r="AA41" i="7" s="1"/>
  <c r="Z49" i="7"/>
  <c r="AA49" i="7" l="1"/>
  <c r="AA47" i="7"/>
  <c r="AB35" i="7" s="1"/>
  <c r="AB43" i="7" l="1"/>
  <c r="AB45" i="7" s="1"/>
  <c r="AB33" i="7"/>
  <c r="AB37" i="7" l="1"/>
  <c r="AB39" i="7" s="1"/>
  <c r="AB41" i="7" s="1"/>
  <c r="AB47" i="7" l="1"/>
  <c r="AC35" i="7" s="1"/>
  <c r="AC43" i="7" s="1"/>
  <c r="AC45" i="7" s="1"/>
  <c r="AB49" i="7"/>
  <c r="AC33" i="7"/>
  <c r="AC37" i="7" l="1"/>
  <c r="AC39" i="7" s="1"/>
  <c r="AC49" i="7"/>
  <c r="AC41" i="7" l="1"/>
  <c r="AD33" i="7" s="1"/>
  <c r="AC47" i="7"/>
  <c r="AD35" i="7" s="1"/>
  <c r="AD43" i="7" l="1"/>
  <c r="AD45" i="7" l="1"/>
  <c r="AD49" i="7" s="1"/>
  <c r="AD37" i="7" l="1"/>
  <c r="AD39" i="7" s="1"/>
  <c r="AD41" i="7" l="1"/>
  <c r="AD47" i="7"/>
  <c r="AE35" i="7" s="1"/>
  <c r="AE43" i="7" l="1"/>
  <c r="AE33" i="7"/>
  <c r="AE45" i="7" l="1"/>
  <c r="AE37" i="7" s="1"/>
  <c r="AE39" i="7" s="1"/>
  <c r="AE49" i="7" l="1"/>
  <c r="AE47" i="7"/>
  <c r="AF35" i="7" s="1"/>
  <c r="AE41" i="7"/>
  <c r="AF43" i="7" l="1"/>
  <c r="AF33" i="7"/>
  <c r="AF45" i="7" l="1"/>
  <c r="AF37" i="7" s="1"/>
  <c r="AF39" i="7" s="1"/>
  <c r="AF49" i="7" l="1"/>
  <c r="AF41" i="7"/>
  <c r="AF47" i="7"/>
  <c r="AG35" i="7" s="1"/>
  <c r="AG33" i="7" l="1"/>
  <c r="AG43" i="7"/>
  <c r="AG45" i="7" l="1"/>
  <c r="AG37" i="7" s="1"/>
  <c r="AG39" i="7" s="1"/>
  <c r="AG47" i="7" l="1"/>
  <c r="AH35" i="7" s="1"/>
  <c r="AG41" i="7"/>
  <c r="AG49" i="7"/>
  <c r="AH43" i="7" l="1"/>
  <c r="AH33" i="7"/>
  <c r="AH45" i="7" l="1"/>
  <c r="AH37" i="7" s="1"/>
  <c r="AH39" i="7" s="1"/>
  <c r="AH47" i="7" l="1"/>
  <c r="AI35" i="7" s="1"/>
  <c r="AH41" i="7"/>
  <c r="AH49" i="7"/>
  <c r="AI33" i="7" l="1"/>
  <c r="AI43" i="7"/>
  <c r="AI45" i="7" l="1"/>
  <c r="AI37" i="7" s="1"/>
  <c r="AI39" i="7" s="1"/>
  <c r="AI47" i="7" l="1"/>
  <c r="AJ35" i="7" s="1"/>
  <c r="AI41" i="7"/>
  <c r="AI49" i="7"/>
  <c r="AJ33" i="7" l="1"/>
  <c r="AJ43" i="7"/>
  <c r="AJ45" i="7" l="1"/>
  <c r="AJ37" i="7" s="1"/>
  <c r="AJ39" i="7" s="1"/>
  <c r="AJ47" i="7" l="1"/>
  <c r="AK35" i="7" s="1"/>
  <c r="AJ41" i="7"/>
  <c r="AJ49" i="7"/>
  <c r="AK33" i="7" l="1"/>
  <c r="AK43" i="7"/>
  <c r="AK45" i="7" l="1"/>
  <c r="AK37" i="7" s="1"/>
  <c r="AK39" i="7" s="1"/>
  <c r="AK47" i="7" l="1"/>
  <c r="AL35" i="7" s="1"/>
  <c r="AK41" i="7"/>
  <c r="AK49" i="7"/>
  <c r="AL43" i="7" l="1"/>
  <c r="AL33" i="7"/>
  <c r="AL45" i="7" l="1"/>
  <c r="AL37" i="7" s="1"/>
  <c r="AL39" i="7" s="1"/>
  <c r="AL49" i="7" l="1"/>
  <c r="AL41" i="7"/>
  <c r="AL47" i="7"/>
  <c r="AM33" i="7" l="1"/>
  <c r="AM35" i="7"/>
  <c r="AM43" i="7" s="1"/>
  <c r="AM45" i="7" l="1"/>
  <c r="AM37" i="7" s="1"/>
  <c r="AM39" i="7" s="1"/>
  <c r="AM41" i="7" l="1"/>
  <c r="AM47" i="7"/>
  <c r="AM49" i="7"/>
  <c r="AN35" i="7" l="1"/>
  <c r="AN43" i="7" s="1"/>
  <c r="AN33" i="7"/>
  <c r="AN45" i="7" l="1"/>
  <c r="AN37" i="7" s="1"/>
  <c r="AN39" i="7" s="1"/>
  <c r="AN49" i="7" l="1"/>
  <c r="AN41" i="7"/>
  <c r="AN47" i="7"/>
  <c r="AO33" i="7" l="1"/>
  <c r="AO35" i="7"/>
  <c r="AO43" i="7" s="1"/>
  <c r="AO45" i="7" l="1"/>
  <c r="AO37" i="7" s="1"/>
  <c r="AO39" i="7" s="1"/>
  <c r="AO47" i="7" l="1"/>
  <c r="AO41" i="7"/>
  <c r="AO49" i="7"/>
  <c r="AP33" i="7" l="1"/>
  <c r="AP35" i="7"/>
  <c r="AP43" i="7" s="1"/>
  <c r="AP45" i="7" l="1"/>
  <c r="AP37" i="7" s="1"/>
  <c r="AP39" i="7" s="1"/>
  <c r="AP47" i="7" s="1"/>
  <c r="AQ35" i="7" s="1"/>
  <c r="AP41" i="7" l="1"/>
  <c r="AP49" i="7"/>
  <c r="AQ43" i="7" l="1"/>
  <c r="AQ33" i="7"/>
  <c r="AQ45" i="7" l="1"/>
  <c r="AQ37" i="7" s="1"/>
  <c r="AQ39" i="7" s="1"/>
  <c r="AQ47" i="7" l="1"/>
  <c r="AQ41" i="7"/>
  <c r="AQ49" i="7"/>
  <c r="AR33" i="7" l="1"/>
  <c r="AR35" i="7"/>
  <c r="AR43" i="7" s="1"/>
  <c r="AR45" i="7" l="1"/>
  <c r="AR37" i="7" s="1"/>
  <c r="AR39" i="7" s="1"/>
  <c r="AR47" i="7" s="1"/>
  <c r="AS35" i="7" s="1"/>
  <c r="AR41" i="7" l="1"/>
  <c r="AR49" i="7"/>
  <c r="AS43" i="7" l="1"/>
  <c r="AS33" i="7"/>
  <c r="AS45" i="7" l="1"/>
  <c r="AS37" i="7" s="1"/>
  <c r="AS39" i="7" s="1"/>
  <c r="AS47" i="7" l="1"/>
  <c r="AS41" i="7"/>
  <c r="AS49" i="7"/>
  <c r="AT33" i="7" l="1"/>
  <c r="AT35" i="7"/>
  <c r="AT43" i="7" s="1"/>
  <c r="AT45" i="7" l="1"/>
  <c r="AT37" i="7" s="1"/>
  <c r="AT39" i="7" s="1"/>
  <c r="AT47" i="7" l="1"/>
  <c r="AT41" i="7"/>
  <c r="AT49" i="7"/>
  <c r="AU33" i="7" l="1"/>
  <c r="AU35" i="7"/>
  <c r="AU43" i="7" s="1"/>
  <c r="AU45" i="7" l="1"/>
  <c r="AU37" i="7" s="1"/>
  <c r="AU39" i="7" s="1"/>
  <c r="AU47" i="7" l="1"/>
  <c r="AU41" i="7"/>
  <c r="AU49" i="7"/>
  <c r="AV33" i="7" l="1"/>
  <c r="AV35" i="7"/>
  <c r="AV43" i="7" l="1"/>
  <c r="AV45" i="7" l="1"/>
  <c r="AV37" i="7" s="1"/>
  <c r="AV39" i="7" s="1"/>
  <c r="AV47" i="7" l="1"/>
  <c r="AV41" i="7"/>
  <c r="AV49" i="7"/>
  <c r="AW33" i="7" l="1"/>
  <c r="AW35" i="7"/>
  <c r="AW43" i="7" s="1"/>
  <c r="AW45" i="7" l="1"/>
  <c r="AW37" i="7" s="1"/>
  <c r="AW39" i="7" s="1"/>
  <c r="AW47" i="7" l="1"/>
  <c r="AW41" i="7"/>
  <c r="AW49" i="7"/>
  <c r="AX33" i="7" l="1"/>
  <c r="AX35" i="7"/>
  <c r="AX43" i="7" s="1"/>
  <c r="AX45" i="7" l="1"/>
  <c r="AX37" i="7" s="1"/>
  <c r="AX39" i="7" s="1"/>
  <c r="AX47" i="7" l="1"/>
  <c r="AX41" i="7"/>
  <c r="AX49" i="7"/>
  <c r="AY33" i="7" l="1"/>
  <c r="AY35" i="7"/>
  <c r="AY43" i="7" s="1"/>
  <c r="AY45" i="7" l="1"/>
  <c r="AY37" i="7" s="1"/>
  <c r="AY39" i="7" s="1"/>
  <c r="AY47" i="7" l="1"/>
  <c r="AY41" i="7"/>
  <c r="AY49" i="7"/>
  <c r="AZ33" i="7" l="1"/>
  <c r="AZ35" i="7"/>
  <c r="AZ43" i="7" s="1"/>
  <c r="AZ45" i="7" l="1"/>
  <c r="AZ37" i="7" s="1"/>
  <c r="AZ39" i="7" s="1"/>
  <c r="AZ47" i="7" l="1"/>
  <c r="AZ41" i="7"/>
  <c r="AZ49" i="7"/>
  <c r="BA33" i="7" l="1"/>
  <c r="BA35" i="7"/>
  <c r="BA43" i="7" s="1"/>
  <c r="BA45" i="7" l="1"/>
  <c r="BA37" i="7" s="1"/>
  <c r="BA39" i="7" s="1"/>
  <c r="BA47" i="7" l="1"/>
  <c r="BA41" i="7"/>
  <c r="BA49" i="7"/>
  <c r="BB33" i="7" l="1"/>
  <c r="BB35" i="7"/>
  <c r="BB43" i="7" s="1"/>
  <c r="BB45" i="7" l="1"/>
  <c r="BB37" i="7" s="1"/>
  <c r="BB39" i="7" s="1"/>
  <c r="BB47" i="7" l="1"/>
  <c r="BB41" i="7"/>
  <c r="BB49" i="7"/>
  <c r="BC33" i="7" l="1"/>
  <c r="BC35" i="7"/>
  <c r="BC43" i="7" s="1"/>
  <c r="BC45" i="7" l="1"/>
  <c r="BC37" i="7" s="1"/>
  <c r="BC39" i="7" s="1"/>
  <c r="BC47" i="7" l="1"/>
  <c r="BC41" i="7"/>
  <c r="BC49" i="7"/>
  <c r="BD33" i="7" l="1"/>
  <c r="BD35" i="7"/>
  <c r="BD43" i="7" s="1"/>
  <c r="BD45" i="7" l="1"/>
  <c r="BD37" i="7" s="1"/>
  <c r="BD39" i="7" s="1"/>
  <c r="BD49" i="7" l="1"/>
  <c r="BD47" i="7"/>
  <c r="BD41" i="7"/>
  <c r="BE33" i="7" l="1"/>
  <c r="BE35" i="7"/>
  <c r="BE43" i="7" s="1"/>
  <c r="BE45" i="7" l="1"/>
  <c r="BE37" i="7" s="1"/>
  <c r="BE39" i="7" s="1"/>
  <c r="BE47" i="7" l="1"/>
  <c r="BE41" i="7"/>
  <c r="BE49" i="7"/>
  <c r="BF35" i="7" l="1"/>
  <c r="BF43" i="7" s="1"/>
  <c r="BF33" i="7"/>
  <c r="BF45" i="7" l="1"/>
  <c r="BF37" i="7" s="1"/>
  <c r="BF39" i="7" s="1"/>
  <c r="BF47" i="7" l="1"/>
  <c r="BF41" i="7"/>
  <c r="BF49" i="7"/>
  <c r="BG33" i="7" l="1"/>
  <c r="BG35" i="7"/>
  <c r="BG43" i="7" s="1"/>
  <c r="BG45" i="7" l="1"/>
  <c r="BG37" i="7" s="1"/>
  <c r="BG39" i="7" s="1"/>
  <c r="BG47" i="7" l="1"/>
  <c r="BG41" i="7"/>
  <c r="BG49" i="7"/>
  <c r="BH33" i="7" l="1"/>
  <c r="BH35" i="7"/>
  <c r="BH43" i="7" l="1"/>
  <c r="BH45" i="7" l="1"/>
  <c r="BH37" i="7" s="1"/>
  <c r="BH39" i="7" s="1"/>
  <c r="BH47" i="7" l="1"/>
  <c r="BH41" i="7"/>
  <c r="BH49" i="7"/>
  <c r="BI33" i="7" l="1"/>
  <c r="BI35" i="7"/>
  <c r="BI43" i="7" s="1"/>
  <c r="BI45" i="7" l="1"/>
  <c r="BI37" i="7" s="1"/>
  <c r="BI39" i="7" s="1"/>
  <c r="BI47" i="7" l="1"/>
  <c r="BI41" i="7"/>
  <c r="BI49" i="7"/>
  <c r="BJ33" i="7" l="1"/>
  <c r="BJ35" i="7"/>
  <c r="BJ43" i="7" l="1"/>
  <c r="BJ45" i="7" l="1"/>
  <c r="BJ37" i="7" s="1"/>
  <c r="BJ39" i="7" s="1"/>
  <c r="BJ47" i="7" l="1"/>
  <c r="BJ41" i="7"/>
  <c r="BJ49" i="7"/>
  <c r="BK33" i="7" l="1"/>
  <c r="BK35" i="7"/>
  <c r="BK43" i="7" s="1"/>
  <c r="BK45" i="7" l="1"/>
  <c r="BK37" i="7" s="1"/>
  <c r="BK39" i="7" s="1"/>
  <c r="BK47" i="7" l="1"/>
  <c r="BK41" i="7"/>
  <c r="BK49" i="7"/>
  <c r="BL35" i="7" l="1"/>
  <c r="BL43" i="7" s="1"/>
  <c r="BL33" i="7"/>
  <c r="BL45" i="7" l="1"/>
  <c r="BL37" i="7" s="1"/>
  <c r="BL39" i="7" s="1"/>
  <c r="BL47" i="7" l="1"/>
  <c r="BL41" i="7"/>
  <c r="BL49" i="7"/>
  <c r="BM35" i="7" l="1"/>
  <c r="BM43" i="7" s="1"/>
  <c r="BM33" i="7"/>
  <c r="BM45" i="7" l="1"/>
  <c r="BM37" i="7" s="1"/>
  <c r="BM39" i="7" s="1"/>
  <c r="BM49" i="7" l="1"/>
  <c r="BM47" i="7"/>
  <c r="BM41" i="7"/>
  <c r="BN33" i="7" l="1"/>
  <c r="BN35" i="7"/>
  <c r="BN43" i="7" s="1"/>
  <c r="BN45" i="7" l="1"/>
  <c r="BN37" i="7" s="1"/>
  <c r="BN39" i="7" s="1"/>
  <c r="BN47" i="7" l="1"/>
  <c r="BN41" i="7"/>
  <c r="BN49" i="7"/>
  <c r="BO33" i="7" l="1"/>
  <c r="BO35" i="7"/>
  <c r="BO43" i="7" s="1"/>
  <c r="BO45" i="7" l="1"/>
  <c r="BO37" i="7" s="1"/>
  <c r="BO39" i="7" s="1"/>
  <c r="BO47" i="7" l="1"/>
  <c r="BO41" i="7"/>
  <c r="BO49" i="7"/>
  <c r="BP33" i="7" l="1"/>
  <c r="BP35" i="7"/>
  <c r="BP43" i="7" s="1"/>
  <c r="BP45" i="7" l="1"/>
  <c r="BP37" i="7" s="1"/>
  <c r="BP39" i="7" s="1"/>
  <c r="BP49" i="7" l="1"/>
  <c r="BP47" i="7"/>
  <c r="BP41" i="7"/>
  <c r="BQ33" i="7" l="1"/>
  <c r="BQ35" i="7"/>
  <c r="BQ43" i="7" s="1"/>
  <c r="BQ45" i="7" l="1"/>
  <c r="BQ37" i="7" s="1"/>
  <c r="BQ39" i="7" s="1"/>
  <c r="BQ49" i="7" l="1"/>
  <c r="BQ41" i="7"/>
  <c r="BQ47" i="7"/>
  <c r="BR35" i="7" l="1"/>
  <c r="BR43" i="7" s="1"/>
  <c r="BR33" i="7"/>
  <c r="BR45" i="7" l="1"/>
  <c r="BR37" i="7" s="1"/>
  <c r="BR39" i="7" s="1"/>
  <c r="BR47" i="7" s="1"/>
  <c r="BR49" i="7" l="1"/>
  <c r="BR41" i="7"/>
  <c r="BS35" i="7"/>
  <c r="BS33" i="7" l="1"/>
  <c r="BS43" i="7"/>
  <c r="BS45" i="7" l="1"/>
  <c r="BS37" i="7" s="1"/>
  <c r="BS39" i="7" s="1"/>
  <c r="BS49" i="7" l="1"/>
  <c r="BS47" i="7"/>
  <c r="BS41" i="7"/>
  <c r="BT35" i="7" l="1"/>
  <c r="BT43" i="7" s="1"/>
  <c r="BT33" i="7"/>
  <c r="BT45" i="7" l="1"/>
  <c r="BT37" i="7" s="1"/>
  <c r="BT39" i="7" s="1"/>
  <c r="BT47" i="7" l="1"/>
  <c r="BT41" i="7"/>
  <c r="BT49" i="7"/>
  <c r="BU33" i="7" l="1"/>
  <c r="BU35" i="7"/>
  <c r="BU43" i="7" s="1"/>
  <c r="BU45" i="7" l="1"/>
  <c r="BU37" i="7" s="1"/>
  <c r="BU39" i="7" s="1"/>
  <c r="BU47" i="7" l="1"/>
  <c r="BU41" i="7"/>
  <c r="BU49" i="7"/>
  <c r="BV33" i="7" l="1"/>
  <c r="BV35" i="7"/>
  <c r="BV43" i="7" s="1"/>
  <c r="BV45" i="7" l="1"/>
  <c r="BV37" i="7" s="1"/>
  <c r="BV39" i="7" s="1"/>
  <c r="BV47" i="7" l="1"/>
  <c r="BV41" i="7"/>
  <c r="BV49" i="7"/>
  <c r="BW33" i="7" l="1"/>
  <c r="BW35" i="7"/>
  <c r="BW43" i="7" l="1"/>
  <c r="BW45" i="7" l="1"/>
  <c r="BW37" i="7" s="1"/>
  <c r="BW39" i="7" s="1"/>
  <c r="BW47" i="7" l="1"/>
  <c r="BW41" i="7"/>
  <c r="BW49" i="7"/>
  <c r="BX33" i="7" l="1"/>
  <c r="BX35" i="7"/>
  <c r="BX43" i="7" s="1"/>
  <c r="BX45" i="7" l="1"/>
  <c r="BX37" i="7" s="1"/>
  <c r="BX39" i="7" s="1"/>
  <c r="BX47" i="7" l="1"/>
  <c r="BX41" i="7"/>
  <c r="BX49" i="7"/>
  <c r="BY33" i="7" l="1"/>
  <c r="BY35" i="7"/>
  <c r="BY43" i="7" s="1"/>
  <c r="BY45" i="7" l="1"/>
  <c r="BY37" i="7" s="1"/>
  <c r="BY39" i="7" s="1"/>
  <c r="BY49" i="7" l="1"/>
  <c r="BY47" i="7"/>
  <c r="BY41" i="7"/>
  <c r="BZ35" i="7" l="1"/>
  <c r="BZ43" i="7" s="1"/>
  <c r="BZ33" i="7"/>
  <c r="BZ45" i="7" l="1"/>
  <c r="BZ37" i="7" s="1"/>
  <c r="BZ39" i="7" s="1"/>
  <c r="BZ47" i="7" l="1"/>
  <c r="BZ41" i="7"/>
  <c r="BZ49" i="7"/>
  <c r="CA33" i="7" l="1"/>
  <c r="CA35" i="7"/>
  <c r="CA43" i="7" s="1"/>
  <c r="CA45" i="7" l="1"/>
  <c r="CA37" i="7" s="1"/>
  <c r="CA39" i="7" s="1"/>
  <c r="CA47" i="7" s="1"/>
  <c r="CA49" i="7" l="1"/>
  <c r="CA41" i="7"/>
  <c r="CB35" i="7"/>
  <c r="CB33" i="7" l="1"/>
  <c r="CB43" i="7"/>
  <c r="CB45" i="7" l="1"/>
  <c r="CB37" i="7" s="1"/>
  <c r="CB39" i="7" s="1"/>
  <c r="CB49" i="7" l="1"/>
  <c r="CB47" i="7"/>
  <c r="CB41" i="7"/>
  <c r="CC33" i="7" l="1"/>
  <c r="CC35" i="7"/>
  <c r="CC43" i="7" s="1"/>
  <c r="CC45" i="7" l="1"/>
  <c r="CC49" i="7" s="1"/>
  <c r="CC37" i="7" l="1"/>
  <c r="CC39" i="7" s="1"/>
  <c r="CC47" i="7" s="1"/>
  <c r="CD35" i="7" s="1"/>
  <c r="CC41" i="7" l="1"/>
  <c r="CD33" i="7" s="1"/>
  <c r="CD43" i="7" l="1"/>
  <c r="CD45" i="7" s="1"/>
  <c r="CD37" i="7" s="1"/>
  <c r="CD39" i="7" s="1"/>
  <c r="CD47" i="7" l="1"/>
  <c r="CD41" i="7"/>
  <c r="CD49" i="7"/>
  <c r="CE35" i="7" l="1"/>
  <c r="CE43" i="7" s="1"/>
  <c r="CE33" i="7"/>
  <c r="CE45" i="7" l="1"/>
  <c r="CE37" i="7" s="1"/>
  <c r="CE39" i="7" s="1"/>
  <c r="CE47" i="7" l="1"/>
  <c r="CE41" i="7"/>
  <c r="CE49" i="7"/>
  <c r="CF33" i="7" l="1"/>
  <c r="CF35" i="7"/>
  <c r="CF43" i="7" s="1"/>
  <c r="CF45" i="7" l="1"/>
  <c r="CF37" i="7" s="1"/>
  <c r="CF39" i="7" s="1"/>
  <c r="CF47" i="7" l="1"/>
  <c r="CF41" i="7"/>
  <c r="CF49" i="7"/>
  <c r="CG33" i="7" l="1"/>
  <c r="CG35" i="7"/>
  <c r="CG43" i="7" s="1"/>
  <c r="CG45" i="7" l="1"/>
  <c r="CG37" i="7" s="1"/>
  <c r="CG39" i="7" s="1"/>
  <c r="CG47" i="7" l="1"/>
  <c r="CG41" i="7"/>
  <c r="CG49" i="7"/>
  <c r="CH33" i="7" l="1"/>
  <c r="CH35" i="7"/>
  <c r="CH43" i="7" s="1"/>
  <c r="CH45" i="7" l="1"/>
  <c r="CH37" i="7" s="1"/>
  <c r="CH39" i="7" s="1"/>
  <c r="CH47" i="7" l="1"/>
  <c r="CH41" i="7"/>
  <c r="CH49" i="7"/>
  <c r="CI33" i="7" l="1"/>
  <c r="CI35" i="7"/>
  <c r="CI43" i="7" s="1"/>
  <c r="CI45" i="7" l="1"/>
  <c r="CI37" i="7" s="1"/>
  <c r="CI39" i="7" s="1"/>
  <c r="CI47" i="7" l="1"/>
  <c r="CI41" i="7"/>
  <c r="CI49" i="7"/>
  <c r="CJ33" i="7" l="1"/>
  <c r="CJ35" i="7"/>
  <c r="CJ43" i="7" s="1"/>
  <c r="CJ45" i="7" l="1"/>
  <c r="CJ37" i="7" s="1"/>
  <c r="CJ39" i="7" s="1"/>
  <c r="CJ47" i="7" l="1"/>
  <c r="CK35" i="7" s="1"/>
  <c r="CJ41" i="7"/>
  <c r="CJ49" i="7"/>
  <c r="CK33" i="7" l="1"/>
  <c r="CK43" i="7"/>
  <c r="CK45" i="7" l="1"/>
  <c r="CK37" i="7" s="1"/>
  <c r="CK39" i="7" s="1"/>
  <c r="CK47" i="7" s="1"/>
  <c r="CK49" i="7" l="1"/>
  <c r="CK41" i="7"/>
  <c r="CL35" i="7"/>
  <c r="CL33" i="7" l="1"/>
  <c r="CL43" i="7"/>
  <c r="CL45" i="7" l="1"/>
  <c r="CL37" i="7" s="1"/>
  <c r="CL39" i="7" s="1"/>
  <c r="CL47" i="7" l="1"/>
  <c r="CL41" i="7"/>
  <c r="CL49" i="7"/>
  <c r="CM35" i="7" l="1"/>
  <c r="CM43" i="7" s="1"/>
  <c r="CM33" i="7"/>
  <c r="CM45" i="7" l="1"/>
  <c r="CM37" i="7" s="1"/>
  <c r="CM39" i="7" s="1"/>
  <c r="CM49" i="7" l="1"/>
  <c r="CM47" i="7"/>
  <c r="CM41" i="7"/>
  <c r="CN33" i="7" l="1"/>
  <c r="CN35" i="7"/>
  <c r="CN43" i="7" s="1"/>
  <c r="CN45" i="7" l="1"/>
  <c r="CN37" i="7" s="1"/>
  <c r="CN39" i="7" s="1"/>
  <c r="CN47" i="7" s="1"/>
  <c r="CN49" i="7" l="1"/>
  <c r="CO35" i="7"/>
  <c r="CN41" i="7"/>
  <c r="CO43" i="7" l="1"/>
  <c r="CO33" i="7"/>
  <c r="CO45" i="7" l="1"/>
  <c r="CO37" i="7" s="1"/>
  <c r="CO39" i="7" s="1"/>
  <c r="CO49" i="7" l="1"/>
  <c r="CO47" i="7"/>
  <c r="CO41" i="7"/>
  <c r="CP35" i="7" l="1"/>
  <c r="CP43" i="7" s="1"/>
  <c r="CP33" i="7"/>
  <c r="CP45" i="7" l="1"/>
  <c r="CP37" i="7" s="1"/>
  <c r="CP39" i="7" s="1"/>
  <c r="CP49" i="7" l="1"/>
  <c r="CP47" i="7"/>
  <c r="CP41" i="7"/>
  <c r="CQ35" i="7" l="1"/>
  <c r="CQ43" i="7" s="1"/>
  <c r="CQ33" i="7"/>
  <c r="CQ45" i="7" l="1"/>
  <c r="CQ37" i="7" s="1"/>
  <c r="CQ39" i="7" s="1"/>
  <c r="CQ47" i="7" l="1"/>
  <c r="CQ41" i="7"/>
  <c r="CQ49" i="7"/>
  <c r="CR33" i="7" l="1"/>
  <c r="CR35" i="7"/>
  <c r="CR43" i="7" s="1"/>
  <c r="CR45" i="7" l="1"/>
  <c r="CR37" i="7" s="1"/>
  <c r="CR39" i="7" s="1"/>
  <c r="CR47" i="7" l="1"/>
  <c r="CR41" i="7"/>
  <c r="CR49" i="7"/>
  <c r="CS35" i="7" l="1"/>
  <c r="CS43" i="7" s="1"/>
  <c r="CS33" i="7"/>
  <c r="CS45" i="7" l="1"/>
  <c r="CS37" i="7" s="1"/>
  <c r="CS39" i="7" s="1"/>
  <c r="CS47" i="7" l="1"/>
  <c r="CS41" i="7"/>
  <c r="CS49" i="7"/>
  <c r="CT35" i="7" l="1"/>
  <c r="CT43" i="7" s="1"/>
  <c r="CT33" i="7"/>
  <c r="CT45" i="7" l="1"/>
  <c r="CT49" i="7" s="1"/>
  <c r="CT37" i="7" l="1"/>
  <c r="CT39" i="7" s="1"/>
  <c r="CT47" i="7" l="1"/>
  <c r="CT41" i="7"/>
  <c r="CU35" i="7" l="1"/>
  <c r="CU43" i="7" s="1"/>
  <c r="CU33" i="7"/>
  <c r="CU45" i="7" l="1"/>
  <c r="CU37" i="7" s="1"/>
  <c r="CU39" i="7" s="1"/>
  <c r="CU47" i="7" l="1"/>
  <c r="CU41" i="7"/>
  <c r="CU49" i="7"/>
  <c r="CV35" i="7" l="1"/>
  <c r="CV43" i="7" s="1"/>
  <c r="CV33" i="7"/>
  <c r="CV45" i="7" l="1"/>
  <c r="CV37" i="7" s="1"/>
  <c r="CV39" i="7" s="1"/>
  <c r="CV47" i="7" l="1"/>
  <c r="CV41" i="7"/>
  <c r="CV49" i="7"/>
  <c r="CW35" i="7" l="1"/>
  <c r="CW43" i="7" s="1"/>
  <c r="CW33" i="7"/>
  <c r="CW45" i="7" l="1"/>
  <c r="CW37" i="7" s="1"/>
  <c r="CW39" i="7" s="1"/>
  <c r="CW47" i="7" s="1"/>
  <c r="CW49" i="7" l="1"/>
  <c r="CW41" i="7"/>
  <c r="CX35" i="7"/>
  <c r="CX43" i="7" l="1"/>
  <c r="CX33" i="7"/>
  <c r="CX45" i="7" l="1"/>
  <c r="CX37" i="7" s="1"/>
  <c r="CX39" i="7" s="1"/>
  <c r="CX49" i="7" l="1"/>
  <c r="CX47" i="7"/>
  <c r="CX41" i="7"/>
  <c r="CY33" i="7" l="1"/>
  <c r="CY35" i="7"/>
  <c r="CY43" i="7" s="1"/>
  <c r="CY45" i="7" l="1"/>
  <c r="CY37" i="7" s="1"/>
  <c r="CY39" i="7" s="1"/>
  <c r="CY49" i="7" l="1"/>
  <c r="CY47" i="7"/>
  <c r="CY41" i="7"/>
  <c r="CZ33" i="7" l="1"/>
  <c r="CZ35" i="7"/>
  <c r="CZ43" i="7" s="1"/>
  <c r="CZ45" i="7" l="1"/>
  <c r="CZ37" i="7" s="1"/>
  <c r="CZ39" i="7" s="1"/>
  <c r="CZ47" i="7" s="1"/>
  <c r="CZ49" i="7" l="1"/>
  <c r="DA35" i="7"/>
  <c r="CZ41" i="7"/>
  <c r="DA43" i="7" l="1"/>
  <c r="DA33" i="7"/>
  <c r="DA45" i="7" l="1"/>
  <c r="DA37" i="7" s="1"/>
  <c r="DA39" i="7" s="1"/>
  <c r="DA49" i="7" l="1"/>
  <c r="DA47" i="7"/>
  <c r="DA41" i="7"/>
  <c r="DB33" i="7" l="1"/>
  <c r="DB35" i="7"/>
  <c r="DB43" i="7" s="1"/>
  <c r="DB45" i="7" l="1"/>
  <c r="DB37" i="7" s="1"/>
  <c r="DB39" i="7" s="1"/>
  <c r="DB47" i="7" s="1"/>
  <c r="DB49" i="7" l="1"/>
  <c r="DB41" i="7"/>
  <c r="DC35" i="7"/>
  <c r="DC43" i="7" l="1"/>
  <c r="DC33" i="7"/>
  <c r="DC45" i="7" l="1"/>
  <c r="DC37" i="7" s="1"/>
  <c r="DC39" i="7" s="1"/>
  <c r="DC47" i="7" l="1"/>
  <c r="DC41" i="7"/>
  <c r="DC49" i="7"/>
  <c r="DD35" i="7" l="1"/>
  <c r="DD43" i="7" s="1"/>
  <c r="DD33" i="7"/>
  <c r="DD45" i="7" l="1"/>
  <c r="DD49" i="7" s="1"/>
  <c r="DD37" i="7" l="1"/>
  <c r="DD39" i="7" s="1"/>
  <c r="DD47" i="7" l="1"/>
  <c r="DD41" i="7"/>
  <c r="DE33" i="7" l="1"/>
  <c r="DE35" i="7"/>
  <c r="DE43" i="7" s="1"/>
  <c r="DE45" i="7" l="1"/>
  <c r="DE37" i="7" s="1"/>
  <c r="DE39" i="7" s="1"/>
  <c r="DE47" i="7" l="1"/>
  <c r="DE41" i="7"/>
  <c r="DE49" i="7"/>
  <c r="DF35" i="7" l="1"/>
  <c r="DF43" i="7" s="1"/>
  <c r="DF33" i="7"/>
  <c r="DF45" i="7" l="1"/>
  <c r="DF37" i="7" s="1"/>
  <c r="DF39" i="7" s="1"/>
  <c r="DF47" i="7" l="1"/>
  <c r="DF41" i="7"/>
  <c r="DF49" i="7"/>
  <c r="DG35" i="7" l="1"/>
  <c r="DG43" i="7" s="1"/>
  <c r="DG33" i="7"/>
  <c r="DG45" i="7" l="1"/>
  <c r="DG37" i="7" s="1"/>
  <c r="DG39" i="7" s="1"/>
  <c r="DG47" i="7" l="1"/>
  <c r="DG41" i="7"/>
  <c r="DG49" i="7"/>
  <c r="DH33" i="7" l="1"/>
  <c r="DH35" i="7"/>
  <c r="DH43" i="7" s="1"/>
  <c r="DH45" i="7" l="1"/>
  <c r="DH37" i="7" s="1"/>
  <c r="DH39" i="7" s="1"/>
  <c r="DH47" i="7" l="1"/>
  <c r="DH41" i="7"/>
  <c r="DH49" i="7"/>
  <c r="DI33" i="7" l="1"/>
  <c r="DI35" i="7"/>
  <c r="DI43" i="7" s="1"/>
  <c r="DI45" i="7" l="1"/>
  <c r="DI37" i="7" s="1"/>
  <c r="DI39" i="7" s="1"/>
  <c r="DI49" i="7" l="1"/>
  <c r="DI47" i="7"/>
  <c r="DI41" i="7"/>
  <c r="DJ33" i="7" l="1"/>
  <c r="DJ35" i="7"/>
  <c r="DJ43" i="7" s="1"/>
  <c r="DJ45" i="7" l="1"/>
  <c r="DJ37" i="7" s="1"/>
  <c r="DJ39" i="7" s="1"/>
  <c r="DJ49" i="7" l="1"/>
  <c r="DJ47" i="7"/>
  <c r="DJ41" i="7"/>
  <c r="DK35" i="7" l="1"/>
  <c r="DK43" i="7" s="1"/>
  <c r="DK33" i="7"/>
  <c r="DK45" i="7" l="1"/>
  <c r="DK37" i="7" s="1"/>
  <c r="DK39" i="7" s="1"/>
  <c r="DK49" i="7" l="1"/>
  <c r="DK47" i="7"/>
  <c r="DK41" i="7"/>
  <c r="DL35" i="7" l="1"/>
  <c r="DL43" i="7" s="1"/>
  <c r="DL33" i="7"/>
  <c r="DL45" i="7" l="1"/>
  <c r="DL37" i="7" s="1"/>
  <c r="DL39" i="7" s="1"/>
  <c r="DL47" i="7" s="1"/>
  <c r="DL49" i="7" l="1"/>
  <c r="DL41" i="7"/>
  <c r="DM35" i="7"/>
  <c r="DM43" i="7" l="1"/>
  <c r="DM33" i="7"/>
  <c r="DM45" i="7" l="1"/>
  <c r="DM37" i="7" s="1"/>
  <c r="DM39" i="7" s="1"/>
  <c r="DM49" i="7" l="1"/>
  <c r="DM47" i="7"/>
  <c r="DM41" i="7"/>
  <c r="DN35" i="7" l="1"/>
  <c r="DN43" i="7" s="1"/>
  <c r="DN33" i="7"/>
  <c r="DN45" i="7" l="1"/>
  <c r="DN37" i="7" s="1"/>
  <c r="DN39" i="7" s="1"/>
  <c r="DN47" i="7" s="1"/>
  <c r="DN49" i="7" l="1"/>
  <c r="DO35" i="7"/>
  <c r="DN41" i="7"/>
  <c r="DO43" i="7" l="1"/>
  <c r="DO33" i="7"/>
  <c r="DO45" i="7" l="1"/>
  <c r="DO37" i="7" s="1"/>
  <c r="DO39" i="7" s="1"/>
  <c r="DO47" i="7" l="1"/>
  <c r="DO41" i="7"/>
  <c r="DO49" i="7"/>
  <c r="DP35" i="7" l="1"/>
  <c r="DP43" i="7" s="1"/>
  <c r="DP33" i="7"/>
  <c r="DP45" i="7" l="1"/>
  <c r="DP37" i="7" s="1"/>
  <c r="DP39" i="7" s="1"/>
  <c r="DP47" i="7" l="1"/>
  <c r="DP41" i="7"/>
  <c r="DP49" i="7"/>
  <c r="DQ35" i="7" l="1"/>
  <c r="DQ43" i="7" s="1"/>
  <c r="DQ33" i="7"/>
  <c r="DQ45" i="7" l="1"/>
  <c r="DQ37" i="7" s="1"/>
  <c r="DQ39" i="7" s="1"/>
  <c r="DQ49" i="7" l="1"/>
  <c r="DQ41" i="7"/>
  <c r="DQ47" i="7"/>
  <c r="DR35" i="7" l="1"/>
  <c r="DR43" i="7" s="1"/>
  <c r="DR33" i="7"/>
  <c r="DR45" i="7" l="1"/>
  <c r="DR37" i="7" s="1"/>
  <c r="DR39" i="7" s="1"/>
  <c r="DR47" i="7" l="1"/>
  <c r="DR41" i="7"/>
  <c r="DR49" i="7"/>
  <c r="DS33" i="7" l="1"/>
  <c r="DS35" i="7"/>
  <c r="DS43" i="7" s="1"/>
  <c r="DS45" i="7" l="1"/>
  <c r="DS37" i="7" s="1"/>
  <c r="DS39" i="7" s="1"/>
  <c r="DS49" i="7" l="1"/>
  <c r="DS41" i="7"/>
  <c r="DS47" i="7"/>
  <c r="DT35" i="7" l="1"/>
  <c r="DT43" i="7" s="1"/>
  <c r="DT33" i="7"/>
  <c r="DT45" i="7" l="1"/>
  <c r="DT37" i="7" s="1"/>
  <c r="DT39" i="7" s="1"/>
  <c r="DT41" i="7" l="1"/>
  <c r="DT47" i="7"/>
  <c r="DT49" i="7"/>
  <c r="DU33" i="7" l="1"/>
  <c r="DU35" i="7"/>
  <c r="DU43" i="7" s="1"/>
  <c r="DU45" i="7" l="1"/>
  <c r="DU37" i="7" s="1"/>
  <c r="DU39" i="7" s="1"/>
  <c r="DU49" i="7" l="1"/>
  <c r="DU41" i="7"/>
  <c r="DU47" i="7"/>
  <c r="DV33" i="7" l="1"/>
  <c r="DV35" i="7"/>
  <c r="DV43" i="7" s="1"/>
  <c r="DV45" i="7" l="1"/>
  <c r="DV49" i="7" s="1"/>
  <c r="DV37" i="7" l="1"/>
  <c r="DV39" i="7" s="1"/>
  <c r="DV41" i="7" s="1"/>
  <c r="DV47" i="7" l="1"/>
  <c r="DW35" i="7" s="1"/>
  <c r="DW43" i="7" s="1"/>
  <c r="DW33" i="7"/>
  <c r="DW45" i="7" l="1"/>
  <c r="DW37" i="7" s="1"/>
  <c r="DW39" i="7" s="1"/>
  <c r="DW41" i="7" l="1"/>
  <c r="DW47" i="7"/>
  <c r="DW49" i="7"/>
  <c r="DX35" i="7" l="1"/>
  <c r="DX43" i="7" s="1"/>
  <c r="DX33" i="7"/>
  <c r="DX45" i="7" l="1"/>
  <c r="DX37" i="7" s="1"/>
  <c r="DX39" i="7" s="1"/>
  <c r="DX47" i="7" s="1"/>
  <c r="DX49" i="7" l="1"/>
  <c r="DX41" i="7"/>
  <c r="DY35" i="7"/>
  <c r="DY43" i="7" l="1"/>
  <c r="DY33" i="7"/>
  <c r="DY45" i="7" l="1"/>
  <c r="DY37" i="7" s="1"/>
  <c r="DY39" i="7" s="1"/>
  <c r="DY47" i="7" l="1"/>
  <c r="DY41" i="7"/>
  <c r="DY49" i="7"/>
  <c r="DZ35" i="7" l="1"/>
  <c r="DZ43" i="7" s="1"/>
  <c r="DZ33" i="7"/>
  <c r="DZ45" i="7" l="1"/>
  <c r="DZ49" i="7" s="1"/>
  <c r="DZ37" i="7" l="1"/>
  <c r="DZ39" i="7" s="1"/>
  <c r="DZ47" i="7" s="1"/>
  <c r="EA35" i="7" s="1"/>
  <c r="DZ41" i="7" l="1"/>
  <c r="EA43" i="7" s="1"/>
  <c r="EA33" i="7" l="1"/>
  <c r="EA45" i="7"/>
  <c r="EA37" i="7" s="1"/>
  <c r="EA39" i="7" s="1"/>
  <c r="EA47" i="7" l="1"/>
  <c r="EA41" i="7"/>
  <c r="EA49" i="7"/>
  <c r="EB35" i="7" l="1"/>
  <c r="EB43" i="7" s="1"/>
  <c r="EB33" i="7"/>
  <c r="EB45" i="7" l="1"/>
  <c r="EB37" i="7" s="1"/>
  <c r="EB39" i="7" s="1"/>
  <c r="EB47" i="7" l="1"/>
  <c r="EB41" i="7"/>
  <c r="EB49" i="7"/>
  <c r="EC35" i="7" l="1"/>
  <c r="EC43" i="7" s="1"/>
  <c r="EC33" i="7"/>
  <c r="EC45" i="7" l="1"/>
  <c r="EC37" i="7" s="1"/>
  <c r="EC39" i="7" s="1"/>
  <c r="EC47" i="7" l="1"/>
  <c r="EC41" i="7"/>
  <c r="EC49" i="7"/>
  <c r="ED33" i="7" l="1"/>
  <c r="ED35" i="7"/>
  <c r="ED43" i="7" s="1"/>
  <c r="ED45" i="7" l="1"/>
  <c r="ED37" i="7" s="1"/>
  <c r="ED39" i="7" s="1"/>
  <c r="ED47" i="7" l="1"/>
  <c r="ED41" i="7"/>
  <c r="ED49" i="7"/>
  <c r="EE33" i="7" l="1"/>
  <c r="EE35" i="7"/>
  <c r="EE43" i="7" s="1"/>
  <c r="EE45" i="7" l="1"/>
  <c r="EE37" i="7" s="1"/>
  <c r="EE39" i="7" s="1"/>
  <c r="EE47" i="7" l="1"/>
  <c r="EE41" i="7"/>
  <c r="EE49" i="7"/>
  <c r="EF35" i="7" l="1"/>
  <c r="EF43" i="7" s="1"/>
  <c r="EF33" i="7"/>
  <c r="EF45" i="7" l="1"/>
  <c r="EF37" i="7" s="1"/>
  <c r="EF39" i="7" s="1"/>
  <c r="EF47" i="7" l="1"/>
  <c r="EF41" i="7"/>
  <c r="EF49" i="7"/>
  <c r="EG35" i="7" l="1"/>
  <c r="EG43" i="7" s="1"/>
  <c r="EG33" i="7"/>
  <c r="EG45" i="7" l="1"/>
  <c r="EG37" i="7" s="1"/>
  <c r="EG39" i="7" s="1"/>
  <c r="EG49" i="7" l="1"/>
  <c r="EG41" i="7"/>
  <c r="EG47" i="7"/>
  <c r="EH35" i="7" l="1"/>
  <c r="EH43" i="7" s="1"/>
  <c r="EH33" i="7"/>
  <c r="EH45" i="7" l="1"/>
  <c r="EH37" i="7" s="1"/>
  <c r="EH39" i="7" s="1"/>
  <c r="EH49" i="7" l="1"/>
  <c r="EH41" i="7"/>
  <c r="EH47" i="7"/>
  <c r="EI35" i="7" l="1"/>
  <c r="EI43" i="7" s="1"/>
  <c r="EI33" i="7"/>
  <c r="EI45" i="7" l="1"/>
  <c r="EI37" i="7" s="1"/>
  <c r="EI39" i="7" s="1"/>
  <c r="EI49" i="7" l="1"/>
  <c r="EI47" i="7"/>
  <c r="EI41" i="7"/>
  <c r="EJ33" i="7" l="1"/>
  <c r="EJ35" i="7"/>
  <c r="EJ43" i="7" s="1"/>
  <c r="EJ45" i="7" l="1"/>
  <c r="EJ37" i="7" s="1"/>
  <c r="EJ39" i="7" s="1"/>
  <c r="EJ49" i="7" l="1"/>
  <c r="EJ47" i="7"/>
  <c r="EJ41" i="7"/>
  <c r="EK33" i="7" l="1"/>
  <c r="EK35" i="7"/>
  <c r="EK43" i="7" s="1"/>
  <c r="EK45" i="7" l="1"/>
  <c r="EK37" i="7" s="1"/>
  <c r="EK39" i="7" s="1"/>
  <c r="EK47" i="7" l="1"/>
  <c r="EK41" i="7"/>
  <c r="EK49" i="7"/>
  <c r="EL33" i="7" l="1"/>
  <c r="EL35" i="7"/>
  <c r="EL43" i="7" s="1"/>
  <c r="EL45" i="7" l="1"/>
  <c r="EL37" i="7" s="1"/>
  <c r="EL39" i="7" s="1"/>
  <c r="EL47" i="7" l="1"/>
  <c r="EL41" i="7"/>
  <c r="EL49" i="7"/>
  <c r="EM33" i="7" l="1"/>
  <c r="EM35" i="7"/>
  <c r="EM43" i="7" s="1"/>
  <c r="EM45" i="7" l="1"/>
  <c r="EM37" i="7" s="1"/>
  <c r="EM39" i="7" s="1"/>
  <c r="EM47" i="7" l="1"/>
  <c r="EM41" i="7"/>
  <c r="EM49" i="7"/>
  <c r="EN33" i="7" l="1"/>
  <c r="EN35" i="7"/>
  <c r="EN43" i="7" s="1"/>
  <c r="EN45" i="7" l="1"/>
  <c r="EN37" i="7" s="1"/>
  <c r="EN39" i="7" s="1"/>
  <c r="EN47" i="7" l="1"/>
  <c r="EN41" i="7"/>
  <c r="EN49" i="7"/>
  <c r="EO33" i="7" l="1"/>
  <c r="EO35" i="7"/>
  <c r="EO43" i="7" s="1"/>
  <c r="EO45" i="7" l="1"/>
  <c r="EO37" i="7" s="1"/>
  <c r="EO39" i="7" s="1"/>
  <c r="EO47" i="7" l="1"/>
  <c r="EO41" i="7"/>
  <c r="EO49" i="7"/>
  <c r="EP33" i="7" l="1"/>
  <c r="EP35" i="7"/>
  <c r="EP43" i="7" s="1"/>
  <c r="EP45" i="7" l="1"/>
  <c r="EP37" i="7" s="1"/>
  <c r="EP39" i="7" s="1"/>
  <c r="EP47" i="7" l="1"/>
  <c r="EP41" i="7"/>
  <c r="EP49" i="7"/>
  <c r="EQ33" i="7" l="1"/>
  <c r="EQ35" i="7"/>
  <c r="EQ43" i="7" s="1"/>
  <c r="EQ45" i="7" l="1"/>
  <c r="EQ37" i="7" s="1"/>
  <c r="EQ39" i="7" s="1"/>
  <c r="EQ47" i="7" l="1"/>
  <c r="EQ41" i="7"/>
  <c r="EQ49" i="7"/>
  <c r="ER33" i="7" l="1"/>
  <c r="ER35" i="7"/>
  <c r="ER43" i="7" s="1"/>
  <c r="ER45" i="7" l="1"/>
  <c r="ER37" i="7" s="1"/>
  <c r="ER39" i="7" s="1"/>
  <c r="ER47" i="7" l="1"/>
  <c r="ER41" i="7"/>
  <c r="ER49" i="7"/>
  <c r="ES33" i="7" l="1"/>
  <c r="ES35" i="7"/>
  <c r="ES43" i="7" s="1"/>
  <c r="ES45" i="7" l="1"/>
  <c r="ES37" i="7" s="1"/>
  <c r="ES39" i="7" s="1"/>
  <c r="ES49" i="7" l="1"/>
  <c r="ES47" i="7"/>
  <c r="ES41" i="7"/>
  <c r="ET33" i="7" l="1"/>
  <c r="ET35" i="7"/>
  <c r="ET43" i="7" s="1"/>
  <c r="ET45" i="7" l="1"/>
  <c r="ET37" i="7" s="1"/>
  <c r="ET39" i="7" s="1"/>
  <c r="ET47" i="7" l="1"/>
  <c r="ET41" i="7"/>
  <c r="ET49" i="7"/>
  <c r="EU33" i="7" l="1"/>
  <c r="EU35" i="7"/>
  <c r="EU43" i="7" s="1"/>
  <c r="EU45" i="7" l="1"/>
  <c r="EU37" i="7" s="1"/>
  <c r="EU39" i="7" s="1"/>
  <c r="EU47" i="7" l="1"/>
  <c r="EU41" i="7"/>
  <c r="EU49" i="7"/>
  <c r="EV33" i="7" l="1"/>
  <c r="EV35" i="7"/>
  <c r="EV43" i="7" s="1"/>
  <c r="EV45" i="7" l="1"/>
  <c r="EV37" i="7" s="1"/>
  <c r="EV39" i="7" s="1"/>
  <c r="EV49" i="7" l="1"/>
  <c r="EV47" i="7"/>
  <c r="EV41" i="7"/>
  <c r="EW33" i="7" l="1"/>
  <c r="EW35" i="7"/>
  <c r="EW43" i="7" s="1"/>
  <c r="EW45" i="7" l="1"/>
  <c r="EW37" i="7" s="1"/>
  <c r="EW39" i="7" s="1"/>
  <c r="EW49" i="7" l="1"/>
  <c r="EW47" i="7"/>
  <c r="EW41" i="7"/>
  <c r="EX33" i="7" l="1"/>
  <c r="EX35" i="7"/>
  <c r="EX43" i="7" l="1"/>
  <c r="EX45" i="7" l="1"/>
  <c r="EX37" i="7" s="1"/>
  <c r="EX39" i="7" s="1"/>
  <c r="U54" i="1"/>
  <c r="V54" i="1"/>
  <c r="W54" i="1"/>
  <c r="X54" i="1"/>
  <c r="Y54" i="1"/>
  <c r="Z54" i="1"/>
  <c r="AA54" i="1"/>
  <c r="AB54" i="1"/>
  <c r="AC54" i="1"/>
  <c r="AD54" i="1"/>
  <c r="AE54" i="1"/>
  <c r="EX49" i="7" l="1"/>
  <c r="EX47" i="7"/>
  <c r="EX41" i="7"/>
  <c r="U52" i="1"/>
  <c r="V52" i="1"/>
  <c r="W52" i="1"/>
  <c r="X52" i="1"/>
  <c r="Y52" i="1"/>
  <c r="Z52" i="1"/>
  <c r="AA52" i="1"/>
  <c r="AB52" i="1"/>
  <c r="AC52" i="1"/>
  <c r="AD52" i="1"/>
  <c r="AE52" i="1"/>
  <c r="EY33" i="7" l="1"/>
  <c r="EY35" i="7"/>
  <c r="EY43" i="7" s="1"/>
  <c r="EY45" i="7" l="1"/>
  <c r="EY49" i="7" s="1"/>
  <c r="EY37" i="7" l="1"/>
  <c r="V50" i="1"/>
  <c r="V56" i="1" s="1"/>
  <c r="V70" i="1" s="1"/>
  <c r="W50" i="1"/>
  <c r="W56" i="1" s="1"/>
  <c r="W70" i="1" s="1"/>
  <c r="X50" i="1"/>
  <c r="X56" i="1" s="1"/>
  <c r="X70" i="1" s="1"/>
  <c r="Y50" i="1"/>
  <c r="Y56" i="1" s="1"/>
  <c r="Y70" i="1" s="1"/>
  <c r="Z50" i="1"/>
  <c r="Z56" i="1" s="1"/>
  <c r="Z70" i="1" s="1"/>
  <c r="AA50" i="1"/>
  <c r="AA56" i="1" s="1"/>
  <c r="AA70" i="1" s="1"/>
  <c r="AB50" i="1"/>
  <c r="AB56" i="1" s="1"/>
  <c r="AB70" i="1" s="1"/>
  <c r="AC50" i="1"/>
  <c r="AC56" i="1" s="1"/>
  <c r="AC70" i="1" s="1"/>
  <c r="AD50" i="1"/>
  <c r="AD56" i="1" s="1"/>
  <c r="AD70" i="1" s="1"/>
  <c r="AE50" i="1"/>
  <c r="AE56" i="1" s="1"/>
  <c r="AE70" i="1" s="1"/>
  <c r="EY39" i="7" l="1"/>
  <c r="EY47" i="7" l="1"/>
  <c r="EY41" i="7"/>
  <c r="EZ33" i="7" l="1"/>
  <c r="EZ35" i="7"/>
  <c r="EZ43" i="7" l="1"/>
  <c r="EZ45" i="7" l="1"/>
  <c r="EZ49" i="7" s="1"/>
  <c r="EZ37" i="7" l="1"/>
  <c r="EZ39" i="7" l="1"/>
  <c r="EZ47" i="7" l="1"/>
  <c r="EZ41" i="7"/>
  <c r="FA33" i="7" l="1"/>
  <c r="FA35" i="7"/>
  <c r="FA43" i="7" l="1"/>
  <c r="FA45" i="7" l="1"/>
  <c r="FA49" i="7" l="1"/>
  <c r="FA37" i="7"/>
  <c r="FA39" i="7" l="1"/>
  <c r="FA47" i="7" l="1"/>
  <c r="FA41" i="7"/>
  <c r="FB33" i="7" l="1"/>
  <c r="FB35" i="7"/>
  <c r="FB43" i="7" l="1"/>
  <c r="FB45" i="7" l="1"/>
  <c r="FB49" i="7" l="1"/>
  <c r="FB37" i="7"/>
  <c r="FB39" i="7" l="1"/>
  <c r="FB47" i="7" l="1"/>
  <c r="FB41" i="7"/>
  <c r="FC33" i="7" l="1"/>
  <c r="FC35" i="7"/>
  <c r="FC43" i="7" s="1"/>
  <c r="FC45" i="7" l="1"/>
  <c r="FC49" i="7" s="1"/>
  <c r="FC37" i="7" l="1"/>
  <c r="FC39" i="7" l="1"/>
  <c r="FC47" i="7" l="1"/>
  <c r="FC41" i="7"/>
  <c r="FD33" i="7" l="1"/>
  <c r="FD35" i="7"/>
  <c r="FD43" i="7" s="1"/>
  <c r="FD45" i="7" l="1"/>
  <c r="FD37" i="7" s="1"/>
  <c r="FD39" i="7" s="1"/>
  <c r="FD47" i="7" s="1"/>
  <c r="FD49" i="7" l="1"/>
  <c r="FD41" i="7"/>
  <c r="FE35" i="7"/>
  <c r="FE43" i="7" l="1"/>
  <c r="FE33" i="7"/>
  <c r="AF50" i="1"/>
  <c r="FE45" i="7" l="1"/>
  <c r="FE37" i="7" s="1"/>
  <c r="FE49" i="7" l="1"/>
  <c r="FE39" i="7"/>
  <c r="AF52" i="1"/>
  <c r="AF54" i="1"/>
  <c r="FE47" i="7" l="1"/>
  <c r="FE41" i="7"/>
  <c r="AF56" i="1"/>
  <c r="AF70" i="1" s="1"/>
  <c r="FF33" i="7" l="1"/>
  <c r="FF35" i="7"/>
  <c r="FF43" i="7" l="1"/>
  <c r="FF45" i="7" l="1"/>
  <c r="FF49" i="7" s="1"/>
  <c r="FF37" i="7" l="1"/>
  <c r="FF39" i="7" l="1"/>
  <c r="FF47" i="7" l="1"/>
  <c r="FF41" i="7"/>
  <c r="FG33" i="7" l="1"/>
  <c r="FG35" i="7"/>
  <c r="FG43" i="7" l="1"/>
  <c r="FG45" i="7" l="1"/>
  <c r="FG49" i="7" s="1"/>
  <c r="FG37" i="7" l="1"/>
  <c r="FG39" i="7" l="1"/>
  <c r="FG47" i="7" l="1"/>
  <c r="FG41" i="7"/>
  <c r="FH33" i="7" l="1"/>
  <c r="FH35" i="7"/>
  <c r="FH43" i="7" l="1"/>
  <c r="FH45" i="7" l="1"/>
  <c r="FH49" i="7" s="1"/>
  <c r="FH37" i="7" l="1"/>
  <c r="FH39" i="7" l="1"/>
  <c r="FH47" i="7" l="1"/>
  <c r="FH41" i="7"/>
  <c r="FI33" i="7" l="1"/>
  <c r="FI35" i="7"/>
  <c r="FI43" i="7" l="1"/>
  <c r="FI45" i="7" l="1"/>
  <c r="FI49" i="7" s="1"/>
  <c r="FI37" i="7" l="1"/>
  <c r="FI39" i="7" l="1"/>
  <c r="FI47" i="7" l="1"/>
  <c r="FI41" i="7"/>
  <c r="FJ33" i="7" l="1"/>
  <c r="FJ35" i="7"/>
  <c r="FJ43" i="7" l="1"/>
  <c r="FJ45" i="7" l="1"/>
  <c r="FJ49" i="7" s="1"/>
  <c r="FJ37" i="7" l="1"/>
  <c r="FJ39" i="7" l="1"/>
  <c r="FJ47" i="7" l="1"/>
  <c r="FJ41" i="7"/>
  <c r="FK33" i="7" l="1"/>
  <c r="FK35" i="7"/>
  <c r="FK43" i="7" l="1"/>
  <c r="FK45" i="7" l="1"/>
  <c r="FK37" i="7" s="1"/>
  <c r="FK39" i="7" s="1"/>
  <c r="FK49" i="7" l="1"/>
  <c r="FK47" i="7"/>
  <c r="FK41" i="7"/>
  <c r="FL33" i="7" l="1"/>
  <c r="FL35" i="7"/>
  <c r="FL43" i="7" l="1"/>
  <c r="FL45" i="7" l="1"/>
  <c r="FL37" i="7" s="1"/>
  <c r="FL39" i="7" s="1"/>
  <c r="FL49" i="7" l="1"/>
  <c r="FL47" i="7"/>
  <c r="FL41" i="7"/>
  <c r="FM33" i="7" l="1"/>
  <c r="FM35" i="7"/>
  <c r="FM43" i="7" l="1"/>
  <c r="FM45" i="7" l="1"/>
  <c r="FM37" i="7" s="1"/>
  <c r="FM39" i="7" s="1"/>
  <c r="FM49" i="7" l="1"/>
  <c r="FM47" i="7"/>
  <c r="FM41" i="7"/>
  <c r="FN33" i="7" l="1"/>
  <c r="FN35" i="7"/>
  <c r="FN43" i="7" l="1"/>
  <c r="FN45" i="7" l="1"/>
  <c r="FN37" i="7" s="1"/>
  <c r="FN39" i="7" s="1"/>
  <c r="FN49" i="7" l="1"/>
  <c r="FN47" i="7"/>
  <c r="FN41" i="7"/>
  <c r="FO33" i="7" l="1"/>
  <c r="FO35" i="7"/>
  <c r="FO43" i="7" l="1"/>
  <c r="FO45" i="7" l="1"/>
  <c r="FO37" i="7" s="1"/>
  <c r="FO39" i="7" s="1"/>
  <c r="FO49" i="7" l="1"/>
  <c r="FO47" i="7"/>
  <c r="FO41" i="7"/>
  <c r="FP33" i="7" l="1"/>
  <c r="FP35" i="7"/>
  <c r="FP43" i="7" l="1"/>
  <c r="FP45" i="7" l="1"/>
  <c r="FP37" i="7" s="1"/>
  <c r="FP39" i="7" s="1"/>
  <c r="FP49" i="7" l="1"/>
  <c r="FP47" i="7"/>
  <c r="FP41" i="7"/>
  <c r="FQ33" i="7" l="1"/>
  <c r="FQ35" i="7"/>
  <c r="FQ43" i="7" l="1"/>
  <c r="FQ45" i="7" l="1"/>
  <c r="FQ37" i="7" s="1"/>
  <c r="FQ39" i="7" s="1"/>
  <c r="FQ49" i="7" l="1"/>
  <c r="FQ47" i="7"/>
  <c r="FQ41" i="7"/>
  <c r="FR33" i="7" l="1"/>
  <c r="FR35" i="7"/>
  <c r="FR43" i="7" l="1"/>
  <c r="FR45" i="7" l="1"/>
  <c r="FR49" i="7" s="1"/>
  <c r="FR37" i="7" l="1"/>
  <c r="FR39" i="7" l="1"/>
  <c r="FR47" i="7" l="1"/>
  <c r="FR41" i="7"/>
  <c r="FS33" i="7" l="1"/>
  <c r="FS35" i="7"/>
  <c r="FS43" i="7" l="1"/>
  <c r="FS45" i="7" l="1"/>
  <c r="FS49" i="7" s="1"/>
  <c r="FS37" i="7" l="1"/>
  <c r="FS39" i="7" l="1"/>
  <c r="FS47" i="7" l="1"/>
  <c r="FS41" i="7"/>
  <c r="FT33" i="7" l="1"/>
  <c r="FT35" i="7"/>
  <c r="FT43" i="7" l="1"/>
  <c r="FT45" i="7" l="1"/>
  <c r="FT49" i="7" s="1"/>
  <c r="FT37" i="7" l="1"/>
  <c r="FT39" i="7" l="1"/>
  <c r="FT47" i="7" l="1"/>
  <c r="FT41" i="7"/>
  <c r="FU33" i="7" l="1"/>
  <c r="FU35" i="7"/>
  <c r="FU43" i="7" l="1"/>
  <c r="FU45" i="7" l="1"/>
  <c r="FU49" i="7" s="1"/>
  <c r="FU37" i="7" l="1"/>
  <c r="FU39" i="7" l="1"/>
  <c r="FU47" i="7" l="1"/>
  <c r="FU41" i="7"/>
  <c r="FV33" i="7" l="1"/>
  <c r="FV35" i="7"/>
  <c r="FV43" i="7" l="1"/>
  <c r="FV45" i="7" l="1"/>
  <c r="FV49" i="7" s="1"/>
  <c r="FV37" i="7" l="1"/>
  <c r="FV39" i="7" l="1"/>
  <c r="FV47" i="7" l="1"/>
  <c r="FV41" i="7"/>
  <c r="FW33" i="7" l="1"/>
  <c r="FW35" i="7"/>
  <c r="FW43" i="7" l="1"/>
  <c r="FW45" i="7" l="1"/>
  <c r="FW37" i="7" s="1"/>
  <c r="FW39" i="7" s="1"/>
  <c r="FW49" i="7" l="1"/>
  <c r="FW47" i="7"/>
  <c r="FW41" i="7"/>
  <c r="FX33" i="7" l="1"/>
  <c r="FX35" i="7"/>
  <c r="FX43" i="7" l="1"/>
  <c r="FX45" i="7" l="1"/>
  <c r="FX37" i="7" s="1"/>
  <c r="FX39" i="7" s="1"/>
  <c r="FX49" i="7" l="1"/>
  <c r="FX47" i="7"/>
  <c r="FX41" i="7"/>
  <c r="FY33" i="7" l="1"/>
  <c r="FY35" i="7"/>
  <c r="FY43" i="7" l="1"/>
  <c r="FY45" i="7" l="1"/>
  <c r="FY37" i="7" s="1"/>
  <c r="FY39" i="7" s="1"/>
  <c r="FY49" i="7" l="1"/>
  <c r="FY47" i="7"/>
  <c r="FY41" i="7"/>
  <c r="FZ33" i="7" l="1"/>
  <c r="FZ35" i="7"/>
  <c r="FZ43" i="7" l="1"/>
  <c r="FZ45" i="7" l="1"/>
  <c r="FZ37" i="7" s="1"/>
  <c r="FZ39" i="7" s="1"/>
  <c r="FZ49" i="7" l="1"/>
  <c r="FZ47" i="7"/>
  <c r="FZ41" i="7"/>
  <c r="GA33" i="7" l="1"/>
  <c r="GA35" i="7"/>
  <c r="GA43" i="7" l="1"/>
  <c r="GA45" i="7" l="1"/>
  <c r="GA37" i="7" s="1"/>
  <c r="GA39" i="7" s="1"/>
  <c r="GA49" i="7" l="1"/>
  <c r="GA47" i="7"/>
  <c r="GA41" i="7"/>
  <c r="GB33" i="7" l="1"/>
  <c r="GB35" i="7"/>
  <c r="GB43" i="7" l="1"/>
  <c r="GB45" i="7" l="1"/>
  <c r="GB37" i="7" s="1"/>
  <c r="GB39" i="7" s="1"/>
  <c r="GB49" i="7" l="1"/>
  <c r="GB47" i="7"/>
  <c r="GB41" i="7"/>
  <c r="GC33" i="7" l="1"/>
  <c r="GC35" i="7"/>
  <c r="GC43" i="7" l="1"/>
  <c r="GC45" i="7" l="1"/>
  <c r="GC37" i="7" s="1"/>
  <c r="GC39" i="7" s="1"/>
  <c r="GC49" i="7" l="1"/>
  <c r="GC47" i="7"/>
  <c r="GC41" i="7"/>
  <c r="GD33" i="7" l="1"/>
  <c r="GD35" i="7"/>
  <c r="GD43" i="7" l="1"/>
  <c r="GD45" i="7" l="1"/>
  <c r="GD49" i="7" s="1"/>
  <c r="GD37" i="7" l="1"/>
  <c r="GD39" i="7" l="1"/>
  <c r="GD47" i="7" l="1"/>
  <c r="GD41" i="7"/>
  <c r="GE33" i="7" l="1"/>
  <c r="GE35" i="7"/>
  <c r="GE43" i="7" l="1"/>
  <c r="GE45" i="7" l="1"/>
  <c r="GE49" i="7" s="1"/>
  <c r="GE37" i="7" l="1"/>
  <c r="GE39" i="7" l="1"/>
  <c r="GE47" i="7" l="1"/>
  <c r="GE41" i="7"/>
  <c r="GF33" i="7" l="1"/>
  <c r="GF35" i="7"/>
  <c r="GF43" i="7" l="1"/>
  <c r="GF45" i="7" l="1"/>
  <c r="GF49" i="7" s="1"/>
  <c r="GF37" i="7" l="1"/>
  <c r="GF39" i="7" l="1"/>
  <c r="GF47" i="7" l="1"/>
  <c r="GF41" i="7"/>
  <c r="GG33" i="7" l="1"/>
  <c r="GG35" i="7"/>
  <c r="GG43" i="7" l="1"/>
  <c r="GG45" i="7" l="1"/>
  <c r="GG49" i="7" s="1"/>
  <c r="GG37" i="7" l="1"/>
  <c r="GG39" i="7" l="1"/>
  <c r="GG47" i="7" l="1"/>
  <c r="GG41" i="7"/>
  <c r="GH33" i="7" l="1"/>
  <c r="GH35" i="7"/>
  <c r="GH43" i="7" l="1"/>
  <c r="GH45" i="7" l="1"/>
  <c r="GH49" i="7" s="1"/>
  <c r="GH37" i="7" l="1"/>
  <c r="GH39" i="7" l="1"/>
  <c r="GH47" i="7" l="1"/>
  <c r="GH41" i="7"/>
  <c r="GI33" i="7" l="1"/>
  <c r="GI35" i="7"/>
  <c r="GI43" i="7" l="1"/>
  <c r="GI45" i="7" l="1"/>
  <c r="GI37" i="7" s="1"/>
  <c r="GI39" i="7" s="1"/>
  <c r="GI49" i="7" l="1"/>
  <c r="GI47" i="7"/>
  <c r="GI41" i="7"/>
  <c r="GJ33" i="7" l="1"/>
  <c r="GJ35" i="7"/>
  <c r="GJ43" i="7" l="1"/>
  <c r="GJ45" i="7" l="1"/>
  <c r="GJ37" i="7" s="1"/>
  <c r="GJ39" i="7" s="1"/>
  <c r="GJ49" i="7" l="1"/>
  <c r="GJ47" i="7"/>
  <c r="GJ41" i="7"/>
  <c r="GK33" i="7" l="1"/>
  <c r="GK35" i="7"/>
  <c r="GK43" i="7" l="1"/>
  <c r="GK45" i="7" l="1"/>
  <c r="GK37" i="7" s="1"/>
  <c r="GK39" i="7" s="1"/>
  <c r="GK49" i="7" l="1"/>
  <c r="GK47" i="7"/>
  <c r="GK41" i="7"/>
  <c r="GL33" i="7" l="1"/>
  <c r="GL35" i="7"/>
  <c r="GL43" i="7" l="1"/>
  <c r="GL45" i="7" l="1"/>
  <c r="GL37" i="7" s="1"/>
  <c r="GL39" i="7" s="1"/>
  <c r="GL49" i="7" l="1"/>
  <c r="GL47" i="7"/>
  <c r="GL41" i="7"/>
  <c r="GM33" i="7" l="1"/>
  <c r="GM35" i="7"/>
  <c r="GM43" i="7" l="1"/>
  <c r="GM45" i="7" l="1"/>
  <c r="GM37" i="7" s="1"/>
  <c r="GM39" i="7" s="1"/>
  <c r="GM49" i="7" l="1"/>
  <c r="GM47" i="7"/>
  <c r="GM41" i="7"/>
  <c r="GN33" i="7" l="1"/>
  <c r="GN35" i="7"/>
  <c r="GN43" i="7" l="1"/>
  <c r="GN45" i="7" l="1"/>
  <c r="GN37" i="7" s="1"/>
  <c r="GN39" i="7" s="1"/>
  <c r="GN49" i="7" l="1"/>
  <c r="GN47" i="7"/>
  <c r="GN41" i="7"/>
  <c r="GO33" i="7" l="1"/>
  <c r="GO35" i="7"/>
  <c r="U50" i="1" s="1"/>
  <c r="U56" i="1" s="1"/>
  <c r="U70" i="1" s="1"/>
  <c r="AG50" i="1" l="1"/>
  <c r="AH50" i="1"/>
  <c r="AI50" i="1"/>
  <c r="GO43" i="7"/>
  <c r="GO45" i="7" l="1"/>
  <c r="GO49" i="7" s="1"/>
  <c r="GO37" i="7" l="1"/>
  <c r="AG54" i="1"/>
  <c r="AH54" i="1"/>
  <c r="AI54" i="1"/>
  <c r="AG52" i="1" l="1"/>
  <c r="AH52" i="1"/>
  <c r="AH56" i="1" s="1"/>
  <c r="AH70" i="1" s="1"/>
  <c r="AI52" i="1"/>
  <c r="AI56" i="1" s="1"/>
  <c r="AI70" i="1" s="1"/>
  <c r="GO39" i="7"/>
  <c r="GO47" i="7" l="1"/>
  <c r="GO41" i="7"/>
  <c r="AG56" i="1"/>
  <c r="GP33" i="7" l="1"/>
  <c r="GP35" i="7"/>
  <c r="AG70" i="1"/>
  <c r="GP43" i="7" l="1"/>
  <c r="GP45" i="7" l="1"/>
  <c r="GP49" i="7" s="1"/>
  <c r="GP37" i="7" l="1"/>
  <c r="GP39" i="7" l="1"/>
  <c r="GP47" i="7" l="1"/>
  <c r="GP41" i="7"/>
  <c r="GQ33" i="7" l="1"/>
  <c r="GQ35" i="7"/>
  <c r="GQ43" i="7" l="1"/>
  <c r="GQ45" i="7" l="1"/>
  <c r="GQ49" i="7" s="1"/>
  <c r="GQ37" i="7" l="1"/>
  <c r="GQ39" i="7" l="1"/>
  <c r="GQ47" i="7" l="1"/>
  <c r="GQ41" i="7"/>
  <c r="GR33" i="7" l="1"/>
  <c r="GR35" i="7"/>
  <c r="GR43" i="7" l="1"/>
  <c r="GR45" i="7" l="1"/>
  <c r="GR49" i="7" s="1"/>
  <c r="GR37" i="7" l="1"/>
  <c r="GR39" i="7" l="1"/>
  <c r="GR47" i="7" l="1"/>
  <c r="GR41" i="7"/>
  <c r="GS33" i="7" l="1"/>
  <c r="GS35" i="7"/>
  <c r="GS43" i="7" l="1"/>
  <c r="GS45" i="7" l="1"/>
  <c r="GS49" i="7" s="1"/>
  <c r="GS37" i="7" l="1"/>
  <c r="GS39" i="7" l="1"/>
  <c r="GS47" i="7" l="1"/>
  <c r="GS41" i="7"/>
  <c r="GT33" i="7" l="1"/>
  <c r="GT35" i="7"/>
  <c r="GT43" i="7" l="1"/>
  <c r="GT45" i="7" l="1"/>
  <c r="GT49" i="7" s="1"/>
  <c r="GT37" i="7" l="1"/>
  <c r="GT39" i="7" l="1"/>
  <c r="GT47" i="7" l="1"/>
  <c r="GT41" i="7"/>
  <c r="GU33" i="7" l="1"/>
  <c r="GU35" i="7"/>
  <c r="GU43" i="7" l="1"/>
  <c r="GU45" i="7" l="1"/>
  <c r="GU37" i="7" s="1"/>
  <c r="GU39" i="7" s="1"/>
  <c r="GU49" i="7" l="1"/>
  <c r="GU47" i="7"/>
  <c r="GU41" i="7"/>
  <c r="GV33" i="7" l="1"/>
  <c r="GV35" i="7"/>
  <c r="GV43" i="7" l="1"/>
  <c r="GV45" i="7" l="1"/>
  <c r="GV37" i="7" s="1"/>
  <c r="GV39" i="7" s="1"/>
  <c r="GV49" i="7" l="1"/>
  <c r="GV47" i="7"/>
  <c r="GV41" i="7"/>
  <c r="GW33" i="7" l="1"/>
  <c r="GW35" i="7"/>
  <c r="GW43" i="7" l="1"/>
  <c r="GW45" i="7" l="1"/>
  <c r="GW37" i="7" s="1"/>
  <c r="GW39" i="7" s="1"/>
  <c r="GW49" i="7" l="1"/>
  <c r="GW47" i="7"/>
  <c r="GW41" i="7"/>
  <c r="GX33" i="7" l="1"/>
  <c r="GX35" i="7"/>
  <c r="GX43" i="7" l="1"/>
  <c r="GX45" i="7" l="1"/>
  <c r="GX37" i="7" s="1"/>
  <c r="GX39" i="7" s="1"/>
  <c r="GX49" i="7" l="1"/>
  <c r="GX47" i="7"/>
  <c r="GX41" i="7"/>
  <c r="GY33" i="7" l="1"/>
  <c r="GY35" i="7"/>
  <c r="GY43" i="7" l="1"/>
  <c r="GY45" i="7" l="1"/>
  <c r="GY37" i="7" s="1"/>
  <c r="GY39" i="7" s="1"/>
  <c r="GY49" i="7" l="1"/>
  <c r="GY47" i="7"/>
  <c r="GY41" i="7"/>
  <c r="GZ33" i="7" l="1"/>
  <c r="GZ35" i="7"/>
  <c r="GZ43" i="7" l="1"/>
  <c r="GZ45" i="7" l="1"/>
  <c r="GZ37" i="7" s="1"/>
  <c r="GZ39" i="7" s="1"/>
  <c r="GZ49" i="7" l="1"/>
  <c r="GZ47" i="7"/>
  <c r="GZ41" i="7"/>
  <c r="HA33" i="7" l="1"/>
  <c r="HA35" i="7"/>
  <c r="HA43" i="7" l="1"/>
  <c r="HA45" i="7" l="1"/>
  <c r="HA37" i="7" s="1"/>
  <c r="HA39" i="7" s="1"/>
  <c r="HA49" i="7" l="1"/>
  <c r="HA47" i="7"/>
  <c r="HA41" i="7"/>
  <c r="HB33" i="7" l="1"/>
  <c r="HB35" i="7"/>
  <c r="HB43" i="7" l="1"/>
  <c r="HB45" i="7" l="1"/>
  <c r="HB49" i="7" s="1"/>
  <c r="HB37" i="7" l="1"/>
  <c r="HB39" i="7" l="1"/>
  <c r="HB47" i="7" l="1"/>
  <c r="HB41" i="7"/>
  <c r="HC33" i="7" l="1"/>
  <c r="HC35" i="7"/>
  <c r="HC43" i="7" l="1"/>
  <c r="HC45" i="7" l="1"/>
  <c r="HC49" i="7" s="1"/>
  <c r="HC37" i="7" l="1"/>
  <c r="HC39" i="7" l="1"/>
  <c r="HC47" i="7" l="1"/>
  <c r="HC41" i="7"/>
  <c r="HD33" i="7" l="1"/>
  <c r="HD35" i="7"/>
  <c r="HD43" i="7" l="1"/>
  <c r="HD45" i="7" l="1"/>
  <c r="HD49" i="7" s="1"/>
  <c r="HD37" i="7" l="1"/>
  <c r="HD39" i="7" l="1"/>
  <c r="HD47" i="7" l="1"/>
  <c r="HD41" i="7"/>
  <c r="HE33" i="7" l="1"/>
  <c r="HE35" i="7"/>
  <c r="HE43" i="7" l="1"/>
  <c r="HE45" i="7" l="1"/>
  <c r="HE37" i="7" l="1"/>
  <c r="HE49" i="7"/>
  <c r="HE39" i="7" l="1"/>
  <c r="HE47" i="7" l="1"/>
  <c r="HE41" i="7"/>
  <c r="HF33" i="7" l="1"/>
  <c r="HF35" i="7"/>
  <c r="HF43" i="7" l="1"/>
  <c r="HF45" i="7" l="1"/>
  <c r="HF49" i="7" s="1"/>
  <c r="HF37" i="7" l="1"/>
  <c r="HF39" i="7" l="1"/>
  <c r="HF47" i="7" l="1"/>
  <c r="HF41" i="7"/>
  <c r="HG33" i="7" l="1"/>
  <c r="HG35" i="7"/>
  <c r="HG43" i="7" l="1"/>
  <c r="HG45" i="7" l="1"/>
  <c r="HG37" i="7" s="1"/>
  <c r="HG39" i="7" s="1"/>
  <c r="HG49" i="7" l="1"/>
  <c r="HG47" i="7"/>
  <c r="HG41" i="7"/>
  <c r="HH33" i="7" l="1"/>
  <c r="HH35" i="7"/>
  <c r="HH43" i="7" l="1"/>
  <c r="HH45" i="7" l="1"/>
  <c r="HH37" i="7" s="1"/>
  <c r="HH39" i="7" s="1"/>
  <c r="HH47" i="7" l="1"/>
  <c r="HH41" i="7"/>
  <c r="HH49" i="7"/>
  <c r="HI33" i="7" l="1"/>
  <c r="HI35" i="7"/>
  <c r="HI43" i="7" l="1"/>
  <c r="HI45" i="7" l="1"/>
  <c r="HI37" i="7" s="1"/>
  <c r="HI39" i="7" s="1"/>
  <c r="HI49" i="7" l="1"/>
  <c r="HI47" i="7"/>
  <c r="HI41" i="7"/>
  <c r="HJ33" i="7" l="1"/>
  <c r="HJ35" i="7"/>
  <c r="HJ43" i="7" l="1"/>
  <c r="HJ45" i="7" l="1"/>
  <c r="HJ37" i="7" s="1"/>
  <c r="HJ39" i="7" s="1"/>
  <c r="HJ49" i="7" l="1"/>
  <c r="HJ47" i="7"/>
  <c r="HJ41" i="7"/>
  <c r="HK33" i="7" l="1"/>
  <c r="HK35" i="7"/>
  <c r="HK43" i="7" l="1"/>
  <c r="HK45" i="7" l="1"/>
  <c r="HK37" i="7" s="1"/>
  <c r="HK39" i="7" s="1"/>
  <c r="HK49" i="7" l="1"/>
  <c r="HK47" i="7"/>
  <c r="HK41" i="7"/>
  <c r="HL33" i="7" l="1"/>
  <c r="HL35" i="7"/>
  <c r="HL43" i="7" l="1"/>
  <c r="HL45" i="7" l="1"/>
  <c r="HL37" i="7" s="1"/>
  <c r="HL39" i="7" s="1"/>
  <c r="HL49" i="7" l="1"/>
  <c r="HL47" i="7"/>
  <c r="HL41" i="7"/>
  <c r="HM33" i="7" l="1"/>
  <c r="HM35" i="7"/>
  <c r="HM43" i="7" l="1"/>
  <c r="HM45" i="7" l="1"/>
  <c r="HM37" i="7" s="1"/>
  <c r="HM39" i="7" s="1"/>
  <c r="HM49" i="7" l="1"/>
  <c r="HM47" i="7"/>
  <c r="HM41" i="7"/>
  <c r="HN35" i="7" l="1"/>
  <c r="HN43" i="7"/>
  <c r="HN33" i="7"/>
  <c r="HN45" i="7" l="1"/>
  <c r="HN49" i="7" s="1"/>
  <c r="HN37" i="7" l="1"/>
  <c r="HN39" i="7" l="1"/>
  <c r="HN47" i="7" l="1"/>
  <c r="HN41" i="7"/>
  <c r="HO33" i="7" l="1"/>
  <c r="HO35" i="7"/>
  <c r="HO43" i="7" l="1"/>
  <c r="HO45" i="7" l="1"/>
  <c r="HO49" i="7" s="1"/>
  <c r="HO37" i="7" l="1"/>
  <c r="HO39" i="7" l="1"/>
  <c r="HO47" i="7" l="1"/>
  <c r="HO41" i="7"/>
  <c r="HP33" i="7" l="1"/>
  <c r="HP35" i="7"/>
  <c r="HP43" i="7" l="1"/>
  <c r="HP45" i="7" l="1"/>
  <c r="HP49" i="7" s="1"/>
  <c r="HP37" i="7" l="1"/>
  <c r="HP39" i="7" l="1"/>
  <c r="HP47" i="7" l="1"/>
  <c r="HP41" i="7"/>
  <c r="HQ33" i="7" l="1"/>
  <c r="HQ35" i="7"/>
  <c r="HQ43" i="7" l="1"/>
  <c r="HQ45" i="7" l="1"/>
  <c r="HQ49" i="7" s="1"/>
  <c r="HQ37" i="7" l="1"/>
  <c r="HQ39" i="7" l="1"/>
  <c r="HQ47" i="7" l="1"/>
  <c r="HQ41" i="7"/>
  <c r="HR33" i="7" l="1"/>
  <c r="HR35" i="7"/>
  <c r="HR43" i="7" l="1"/>
  <c r="HR45" i="7" l="1"/>
  <c r="HR49" i="7" s="1"/>
  <c r="HR37" i="7" l="1"/>
  <c r="HR39" i="7" l="1"/>
  <c r="HR47" i="7" l="1"/>
  <c r="HR41" i="7"/>
  <c r="HS33" i="7" l="1"/>
  <c r="HS35" i="7"/>
  <c r="HS43" i="7" l="1"/>
  <c r="HS45" i="7" l="1"/>
  <c r="HS37" i="7" s="1"/>
  <c r="HS39" i="7" s="1"/>
  <c r="HS49" i="7" l="1"/>
  <c r="HS47" i="7"/>
  <c r="HS41" i="7"/>
  <c r="HT33" i="7" l="1"/>
  <c r="HT35" i="7"/>
  <c r="HT43" i="7" l="1"/>
  <c r="HT45" i="7" l="1"/>
  <c r="HT37" i="7" s="1"/>
  <c r="HT39" i="7" s="1"/>
  <c r="HT49" i="7" l="1"/>
  <c r="HT47" i="7"/>
  <c r="HT41" i="7"/>
  <c r="HU33" i="7" l="1"/>
  <c r="HU35" i="7"/>
  <c r="HU43" i="7" l="1"/>
  <c r="HU45" i="7" l="1"/>
  <c r="HU37" i="7" s="1"/>
  <c r="HU39" i="7" s="1"/>
  <c r="HU49" i="7" l="1"/>
  <c r="HU47" i="7"/>
  <c r="HU41" i="7"/>
  <c r="HV33" i="7" l="1"/>
  <c r="HV35" i="7"/>
  <c r="HV43" i="7" l="1"/>
  <c r="HV45" i="7" l="1"/>
  <c r="HV37" i="7" s="1"/>
  <c r="HV39" i="7" s="1"/>
  <c r="HV49" i="7" l="1"/>
  <c r="HV47" i="7"/>
  <c r="HV41" i="7"/>
  <c r="HW33" i="7" l="1"/>
  <c r="HW35" i="7"/>
  <c r="HW43" i="7" l="1"/>
  <c r="HW45" i="7" l="1"/>
  <c r="HW37" i="7" s="1"/>
  <c r="HW39" i="7" s="1"/>
  <c r="HW49" i="7" l="1"/>
  <c r="HW47" i="7"/>
  <c r="HW41" i="7"/>
  <c r="HX33" i="7" l="1"/>
  <c r="HX35" i="7"/>
  <c r="HX43" i="7" l="1"/>
  <c r="HX45" i="7" l="1"/>
  <c r="HX37" i="7" s="1"/>
  <c r="HX39" i="7" s="1"/>
  <c r="HX49" i="7" l="1"/>
  <c r="HX47" i="7"/>
  <c r="HX41" i="7"/>
  <c r="HY33" i="7" l="1"/>
  <c r="HY35" i="7"/>
  <c r="HY43" i="7" l="1"/>
  <c r="HY45" i="7" l="1"/>
  <c r="HY37" i="7" s="1"/>
  <c r="HY39" i="7" s="1"/>
  <c r="HY49" i="7" l="1"/>
  <c r="HY47" i="7"/>
  <c r="HY41" i="7"/>
  <c r="HZ33" i="7" l="1"/>
  <c r="HZ35" i="7"/>
  <c r="HZ43" i="7" s="1"/>
  <c r="HZ45" i="7" l="1"/>
  <c r="HZ49" i="7" s="1"/>
  <c r="HZ37" i="7" l="1"/>
  <c r="HZ39" i="7" l="1"/>
  <c r="HZ47" i="7" l="1"/>
  <c r="HZ41" i="7"/>
  <c r="IA33" i="7" l="1"/>
  <c r="IA35" i="7"/>
  <c r="IA43" i="7" l="1"/>
  <c r="IA45" i="7" l="1"/>
  <c r="IA49" i="7" s="1"/>
  <c r="IA37" i="7" l="1"/>
  <c r="IA39" i="7" l="1"/>
  <c r="IA47" i="7" l="1"/>
  <c r="IA41" i="7"/>
  <c r="IB33" i="7" l="1"/>
  <c r="IB35" i="7"/>
  <c r="IB43" i="7" l="1"/>
  <c r="IB45" i="7" l="1"/>
  <c r="IB37" i="7" l="1"/>
  <c r="IB49" i="7"/>
  <c r="IB39" i="7" l="1"/>
  <c r="IB47" i="7" l="1"/>
  <c r="IB41" i="7"/>
  <c r="IC33" i="7" l="1"/>
  <c r="IC35" i="7"/>
  <c r="IC43" i="7" l="1"/>
  <c r="IC45" i="7" l="1"/>
  <c r="IC49" i="7" s="1"/>
  <c r="IC37" i="7" l="1"/>
  <c r="IC39" i="7" l="1"/>
  <c r="IC47" i="7" l="1"/>
  <c r="IC41" i="7"/>
  <c r="ID33" i="7" l="1"/>
  <c r="ID35" i="7"/>
  <c r="ID43" i="7" l="1"/>
  <c r="ID45" i="7" l="1"/>
  <c r="ID49" i="7" s="1"/>
  <c r="ID37" i="7" l="1"/>
  <c r="ID39" i="7" l="1"/>
  <c r="ID47" i="7" l="1"/>
  <c r="ID41" i="7"/>
  <c r="IE33" i="7" l="1"/>
  <c r="IE35" i="7"/>
  <c r="IE43" i="7" l="1"/>
  <c r="IE45" i="7" l="1"/>
  <c r="IE37" i="7" s="1"/>
  <c r="IE39" i="7" s="1"/>
  <c r="IE49" i="7" l="1"/>
  <c r="IE47" i="7"/>
  <c r="IE41" i="7"/>
  <c r="IF33" i="7" l="1"/>
  <c r="IF35" i="7"/>
  <c r="IF43" i="7" l="1"/>
  <c r="IF45" i="7" l="1"/>
  <c r="IF37" i="7" s="1"/>
  <c r="IF39" i="7" s="1"/>
  <c r="IF49" i="7" l="1"/>
  <c r="IF47" i="7"/>
  <c r="IF41" i="7"/>
  <c r="IG33" i="7" l="1"/>
  <c r="IG35" i="7"/>
  <c r="IG43" i="7" l="1"/>
  <c r="IG45" i="7" l="1"/>
  <c r="IG37" i="7" s="1"/>
  <c r="IG39" i="7" s="1"/>
  <c r="IG49" i="7" l="1"/>
  <c r="IG47" i="7"/>
  <c r="IG41" i="7"/>
  <c r="IH33" i="7" l="1"/>
  <c r="IH35" i="7"/>
  <c r="IH43" i="7" l="1"/>
  <c r="IH45" i="7" l="1"/>
  <c r="IH37" i="7" s="1"/>
  <c r="IH39" i="7" s="1"/>
  <c r="IH49" i="7" l="1"/>
  <c r="IH47" i="7"/>
  <c r="IH41" i="7"/>
  <c r="II33" i="7" l="1"/>
  <c r="II35" i="7"/>
  <c r="II43" i="7" l="1"/>
  <c r="II45" i="7" l="1"/>
  <c r="II37" i="7" s="1"/>
  <c r="II39" i="7" s="1"/>
  <c r="II49" i="7" l="1"/>
  <c r="II47" i="7"/>
  <c r="II41" i="7"/>
  <c r="IJ33" i="7" l="1"/>
  <c r="IJ35" i="7"/>
  <c r="IJ43" i="7" l="1"/>
  <c r="IJ45" i="7" l="1"/>
  <c r="IJ37" i="7" s="1"/>
  <c r="IJ39" i="7" s="1"/>
  <c r="IJ49" i="7" l="1"/>
  <c r="IJ47" i="7"/>
  <c r="IJ41" i="7"/>
  <c r="IK33" i="7" l="1"/>
  <c r="IK35" i="7"/>
  <c r="IK43" i="7" l="1"/>
  <c r="IK45" i="7" l="1"/>
  <c r="IK37" i="7" s="1"/>
  <c r="IK39" i="7" s="1"/>
  <c r="IK49" i="7" l="1"/>
  <c r="IK47" i="7"/>
  <c r="IK41" i="7"/>
  <c r="IL33" i="7" l="1"/>
  <c r="IL35" i="7"/>
  <c r="IL43" i="7" l="1"/>
  <c r="IL45" i="7" l="1"/>
  <c r="IL49" i="7" s="1"/>
  <c r="IL37" i="7" l="1"/>
  <c r="IL39" i="7" l="1"/>
  <c r="IL47" i="7" l="1"/>
  <c r="IL41" i="7"/>
  <c r="IM33" i="7" l="1"/>
  <c r="IM35" i="7"/>
  <c r="IM43" i="7" l="1"/>
  <c r="IM45" i="7" l="1"/>
  <c r="IM49" i="7" s="1"/>
  <c r="IM37" i="7" l="1"/>
  <c r="IM39" i="7" l="1"/>
  <c r="IM47" i="7" l="1"/>
  <c r="IM41" i="7"/>
  <c r="IN33" i="7" l="1"/>
  <c r="IN35" i="7"/>
  <c r="IN43" i="7" l="1"/>
  <c r="IN45" i="7" l="1"/>
  <c r="IN49" i="7" s="1"/>
  <c r="IN37" i="7" l="1"/>
  <c r="IN39" i="7" l="1"/>
  <c r="IN47" i="7" l="1"/>
  <c r="IN41" i="7"/>
  <c r="IO33" i="7" l="1"/>
  <c r="IO35" i="7"/>
  <c r="IO43" i="7" l="1"/>
  <c r="IO45" i="7" l="1"/>
  <c r="IO49" i="7" s="1"/>
  <c r="IO37" i="7" l="1"/>
  <c r="IO39" i="7" l="1"/>
  <c r="IO47" i="7" l="1"/>
  <c r="IO41" i="7"/>
  <c r="IP33" i="7" l="1"/>
  <c r="IP35" i="7"/>
  <c r="IP43" i="7" l="1"/>
  <c r="IP45" i="7" l="1"/>
  <c r="IP49" i="7" s="1"/>
  <c r="IP37" i="7" l="1"/>
  <c r="IP39" i="7" l="1"/>
  <c r="IP47" i="7" l="1"/>
  <c r="IP41" i="7"/>
  <c r="IQ33" i="7" l="1"/>
  <c r="IQ35" i="7"/>
  <c r="IQ43" i="7" l="1"/>
  <c r="IQ45" i="7" l="1"/>
  <c r="IQ37" i="7" s="1"/>
  <c r="IQ39" i="7" s="1"/>
  <c r="IQ49" i="7" l="1"/>
  <c r="IQ47" i="7"/>
  <c r="IQ41" i="7"/>
  <c r="IR33" i="7" l="1"/>
  <c r="IR35" i="7"/>
  <c r="IR43" i="7" l="1"/>
  <c r="IR45" i="7" l="1"/>
  <c r="IR37" i="7" s="1"/>
  <c r="IR39" i="7" s="1"/>
  <c r="IR49" i="7" l="1"/>
  <c r="IR47" i="7"/>
  <c r="IR41" i="7"/>
  <c r="IS33" i="7" l="1"/>
  <c r="IS35" i="7"/>
  <c r="IS43" i="7" l="1"/>
  <c r="IS45" i="7" l="1"/>
  <c r="IS37" i="7" s="1"/>
  <c r="IS39" i="7" s="1"/>
  <c r="IS49" i="7" l="1"/>
  <c r="IS47" i="7"/>
  <c r="IS41" i="7"/>
  <c r="IT33" i="7" l="1"/>
  <c r="IT35" i="7"/>
  <c r="IT43" i="7" l="1"/>
  <c r="IT45" i="7" l="1"/>
  <c r="IT37" i="7" s="1"/>
  <c r="IT39" i="7" s="1"/>
  <c r="IT49" i="7" l="1"/>
  <c r="IT47" i="7"/>
  <c r="IT41" i="7"/>
  <c r="IU33" i="7" l="1"/>
  <c r="IU35" i="7"/>
  <c r="IU43" i="7" l="1"/>
  <c r="IU45" i="7" l="1"/>
  <c r="IU37" i="7" s="1"/>
  <c r="IU39" i="7" s="1"/>
  <c r="IU49" i="7" l="1"/>
  <c r="IU47" i="7"/>
  <c r="IU41" i="7"/>
  <c r="IV33" i="7" l="1"/>
  <c r="IV35" i="7"/>
  <c r="IV43" i="7" l="1"/>
  <c r="IV45" i="7" l="1"/>
  <c r="IV37" i="7" s="1"/>
  <c r="IV39" i="7" s="1"/>
  <c r="IV49" i="7" l="1"/>
  <c r="IV47" i="7"/>
  <c r="IV41" i="7"/>
  <c r="IW33" i="7" l="1"/>
  <c r="IW35" i="7"/>
  <c r="IW43" i="7" l="1"/>
  <c r="IW45" i="7" l="1"/>
  <c r="IW37" i="7" s="1"/>
  <c r="IW39" i="7" s="1"/>
  <c r="IW49" i="7" l="1"/>
  <c r="IW47" i="7"/>
  <c r="IW41" i="7"/>
  <c r="IX33" i="7" l="1"/>
  <c r="IX35" i="7"/>
  <c r="IX43" i="7" l="1"/>
  <c r="IX45" i="7" l="1"/>
  <c r="IX37" i="7" l="1"/>
  <c r="IX49" i="7"/>
  <c r="IX39" i="7" l="1"/>
  <c r="IX47" i="7" l="1"/>
  <c r="IX41" i="7"/>
  <c r="IY33" i="7" l="1"/>
  <c r="IY35" i="7"/>
  <c r="IY43" i="7" l="1"/>
  <c r="IY45" i="7" l="1"/>
  <c r="IY49" i="7" s="1"/>
  <c r="IY37" i="7" l="1"/>
  <c r="IY39" i="7" l="1"/>
  <c r="IY47" i="7" l="1"/>
  <c r="IY41" i="7"/>
  <c r="IZ33" i="7" l="1"/>
  <c r="IZ35" i="7"/>
  <c r="IZ43" i="7" l="1"/>
  <c r="IZ45" i="7" l="1"/>
  <c r="IZ49" i="7" s="1"/>
  <c r="IZ37" i="7" l="1"/>
  <c r="IZ39" i="7" l="1"/>
  <c r="IZ47" i="7" l="1"/>
  <c r="IZ41" i="7"/>
  <c r="JA33" i="7" l="1"/>
  <c r="JA35" i="7"/>
  <c r="JA43" i="7" l="1"/>
  <c r="JA45" i="7" l="1"/>
  <c r="JA37" i="7" l="1"/>
  <c r="JA49" i="7"/>
  <c r="JA39" i="7" l="1"/>
  <c r="JA47" i="7" l="1"/>
  <c r="JA41" i="7"/>
  <c r="JB33" i="7" l="1"/>
  <c r="JB35" i="7"/>
  <c r="JB43" i="7" l="1"/>
  <c r="JB45" i="7" l="1"/>
  <c r="JB37" i="7" s="1"/>
  <c r="JB39" i="7" s="1"/>
  <c r="JB49" i="7" l="1"/>
  <c r="JB47" i="7"/>
  <c r="JB41" i="7"/>
  <c r="JC33" i="7" l="1"/>
  <c r="JC35" i="7"/>
  <c r="JC43" i="7" l="1"/>
  <c r="JC45" i="7" l="1"/>
  <c r="JC37" i="7" s="1"/>
  <c r="JC39" i="7" s="1"/>
  <c r="JC47" i="7" l="1"/>
  <c r="JC41" i="7"/>
  <c r="JC49" i="7"/>
  <c r="JD35" i="7" l="1"/>
  <c r="JD43" i="7" s="1"/>
  <c r="JD33" i="7"/>
  <c r="JD45" i="7" l="1"/>
  <c r="JD37" i="7" s="1"/>
  <c r="JD39" i="7" s="1"/>
  <c r="JD49" i="7" l="1"/>
  <c r="JD47" i="7"/>
  <c r="JD41" i="7"/>
  <c r="JE33" i="7" l="1"/>
  <c r="JE35" i="7"/>
  <c r="JE43" i="7" l="1"/>
  <c r="JE45" i="7" l="1"/>
  <c r="JE37" i="7" s="1"/>
  <c r="JE39" i="7" s="1"/>
  <c r="JE49" i="7" l="1"/>
  <c r="JE47" i="7"/>
  <c r="JE41" i="7"/>
  <c r="JF33" i="7" l="1"/>
  <c r="JF35" i="7"/>
  <c r="JF43" i="7" l="1"/>
  <c r="JF45" i="7" l="1"/>
  <c r="JF37" i="7" s="1"/>
  <c r="JF39" i="7" s="1"/>
  <c r="JF47" i="7" l="1"/>
  <c r="JF41" i="7"/>
  <c r="JF49" i="7"/>
  <c r="JG33" i="7" l="1"/>
  <c r="JG35" i="7"/>
  <c r="JG43" i="7" l="1"/>
  <c r="JG45" i="7" l="1"/>
  <c r="JG37" i="7" s="1"/>
  <c r="JG39" i="7" s="1"/>
  <c r="JG49" i="7" l="1"/>
  <c r="JG47" i="7"/>
  <c r="JG41" i="7"/>
  <c r="JH33" i="7" l="1"/>
  <c r="JH35" i="7"/>
  <c r="JH43" i="7" l="1"/>
  <c r="JH45" i="7" l="1"/>
  <c r="JH37" i="7" s="1"/>
  <c r="JH39" i="7" s="1"/>
  <c r="JH49" i="7" l="1"/>
  <c r="JH47" i="7"/>
  <c r="JH41" i="7"/>
  <c r="JI33" i="7" l="1"/>
  <c r="JI35" i="7"/>
  <c r="JI43" i="7" s="1"/>
  <c r="JI45" i="7" l="1"/>
  <c r="JI37" i="7" s="1"/>
  <c r="JI39" i="7" s="1"/>
  <c r="JI47" i="7" l="1"/>
  <c r="JI41" i="7"/>
  <c r="JI49" i="7"/>
  <c r="JJ33" i="7" l="1"/>
  <c r="JJ35" i="7"/>
  <c r="JJ43" i="7" l="1"/>
  <c r="JJ45" i="7" l="1"/>
  <c r="JJ49" i="7" s="1"/>
  <c r="JJ37" i="7" l="1"/>
  <c r="JJ39" i="7" l="1"/>
  <c r="JJ47" i="7" l="1"/>
  <c r="JJ41" i="7"/>
  <c r="JK33" i="7" l="1"/>
  <c r="JK35" i="7"/>
  <c r="JK43" i="7" l="1"/>
  <c r="JK45" i="7" l="1"/>
  <c r="JK37" i="7" l="1"/>
  <c r="JK49" i="7"/>
  <c r="JK39" i="7" l="1"/>
  <c r="JK47" i="7" l="1"/>
  <c r="JK41" i="7"/>
  <c r="JL33" i="7" l="1"/>
  <c r="JL35" i="7"/>
  <c r="JL43" i="7" s="1"/>
  <c r="JL45" i="7" l="1"/>
  <c r="JL37" i="7" l="1"/>
  <c r="JL49" i="7"/>
  <c r="JL39" i="7" l="1"/>
  <c r="JL47" i="7" l="1"/>
  <c r="JL41" i="7"/>
  <c r="JM35" i="7" l="1"/>
  <c r="JM43" i="7"/>
  <c r="JM33" i="7"/>
  <c r="JM45" i="7" l="1"/>
  <c r="JM49" i="7" s="1"/>
  <c r="JM37" i="7" l="1"/>
  <c r="JM39" i="7" l="1"/>
  <c r="JM47" i="7" l="1"/>
  <c r="JM41" i="7"/>
  <c r="JN33" i="7" l="1"/>
  <c r="JN35" i="7"/>
  <c r="JN43" i="7" l="1"/>
  <c r="JN45" i="7" l="1"/>
  <c r="JN37" i="7" s="1"/>
  <c r="JN39" i="7" s="1"/>
  <c r="JN47" i="7" l="1"/>
  <c r="JN41" i="7"/>
  <c r="JN49" i="7"/>
  <c r="JO33" i="7" l="1"/>
  <c r="JO35" i="7"/>
  <c r="JO43" i="7" l="1"/>
  <c r="JO45" i="7" l="1"/>
  <c r="JO37" i="7" s="1"/>
  <c r="JO39" i="7" s="1"/>
  <c r="JO49" i="7" l="1"/>
  <c r="JO47" i="7"/>
  <c r="JO41" i="7"/>
  <c r="JP33" i="7" l="1"/>
  <c r="JP35" i="7"/>
  <c r="JP43" i="7" l="1"/>
  <c r="JP45" i="7" l="1"/>
  <c r="JP37" i="7" s="1"/>
  <c r="JP39" i="7" s="1"/>
  <c r="JP47" i="7" l="1"/>
  <c r="JP41" i="7"/>
  <c r="JP49" i="7"/>
  <c r="JQ35" i="7" l="1"/>
  <c r="JQ33" i="7"/>
  <c r="JQ43" i="7" l="1"/>
  <c r="JQ45" i="7" l="1"/>
  <c r="JQ37" i="7" s="1"/>
  <c r="JQ39" i="7" s="1"/>
  <c r="JQ47" i="7" l="1"/>
  <c r="JQ41" i="7"/>
  <c r="JQ49" i="7"/>
  <c r="JR33" i="7" l="1"/>
  <c r="JR35" i="7"/>
  <c r="JR43" i="7" l="1"/>
  <c r="JR45" i="7" l="1"/>
  <c r="JR37" i="7" s="1"/>
  <c r="JR39" i="7" s="1"/>
  <c r="JR49" i="7" l="1"/>
  <c r="JR47" i="7"/>
  <c r="JR41" i="7"/>
  <c r="JS33" i="7" l="1"/>
  <c r="JS35" i="7"/>
  <c r="JS43" i="7" l="1"/>
  <c r="JS45" i="7" l="1"/>
  <c r="JS37" i="7" s="1"/>
  <c r="JS39" i="7" s="1"/>
  <c r="JS49" i="7" l="1"/>
  <c r="JS47" i="7"/>
  <c r="JS41" i="7"/>
  <c r="JT33" i="7" l="1"/>
  <c r="JT35" i="7"/>
  <c r="JT43" i="7" l="1"/>
  <c r="JT45" i="7" l="1"/>
  <c r="JT37" i="7" s="1"/>
  <c r="JT39" i="7" s="1"/>
  <c r="JT47" i="7" l="1"/>
  <c r="JT41" i="7"/>
  <c r="JT49" i="7"/>
  <c r="JU33" i="7" l="1"/>
  <c r="JU35" i="7"/>
  <c r="JU43" i="7" l="1"/>
  <c r="JU45" i="7" l="1"/>
  <c r="JU37" i="7" s="1"/>
  <c r="JU39" i="7" s="1"/>
  <c r="JU49" i="7" l="1"/>
  <c r="JU47" i="7"/>
  <c r="JU41" i="7"/>
  <c r="JV33" i="7" l="1"/>
  <c r="JV35" i="7"/>
  <c r="JV43" i="7" s="1"/>
  <c r="JV45" i="7" l="1"/>
  <c r="JV49" i="7" s="1"/>
  <c r="JV37" i="7" l="1"/>
  <c r="JV39" i="7" l="1"/>
  <c r="JV47" i="7" l="1"/>
  <c r="JV41" i="7"/>
  <c r="JW33" i="7" l="1"/>
  <c r="JW35" i="7"/>
  <c r="JW43" i="7" s="1"/>
  <c r="JW45" i="7" l="1"/>
  <c r="JW37" i="7" l="1"/>
  <c r="JW49" i="7"/>
  <c r="JW39" i="7" l="1"/>
  <c r="JW47" i="7" l="1"/>
  <c r="JW41" i="7"/>
  <c r="JX33" i="7" l="1"/>
  <c r="JX35" i="7"/>
  <c r="JX43" i="7" l="1"/>
  <c r="JX45" i="7" l="1"/>
  <c r="JX37" i="7" l="1"/>
  <c r="JX49" i="7"/>
  <c r="JX39" i="7" l="1"/>
  <c r="JX47" i="7" l="1"/>
  <c r="JX41" i="7"/>
  <c r="JY33" i="7" l="1"/>
  <c r="JY35" i="7"/>
  <c r="JY43" i="7" l="1"/>
  <c r="JY45" i="7" l="1"/>
  <c r="JY37" i="7" l="1"/>
  <c r="JY49" i="7"/>
  <c r="JY39" i="7" l="1"/>
  <c r="JY47" i="7" l="1"/>
  <c r="JY41" i="7"/>
  <c r="JZ33" i="7" l="1"/>
  <c r="JZ35" i="7"/>
  <c r="JZ43" i="7" l="1"/>
  <c r="JZ45" i="7" l="1"/>
  <c r="JZ37" i="7" s="1"/>
  <c r="JZ39" i="7" s="1"/>
  <c r="JZ49" i="7" l="1"/>
  <c r="JZ47" i="7"/>
  <c r="JZ41" i="7"/>
  <c r="KA35" i="7" l="1"/>
  <c r="KA43" i="7"/>
  <c r="KA33" i="7"/>
  <c r="KA45" i="7" l="1"/>
  <c r="KA37" i="7" s="1"/>
  <c r="KA39" i="7" s="1"/>
  <c r="KA47" i="7" l="1"/>
  <c r="KA41" i="7"/>
  <c r="KA49" i="7"/>
  <c r="KB33" i="7" l="1"/>
  <c r="KB35" i="7"/>
  <c r="KB43" i="7" l="1"/>
  <c r="KB45" i="7" l="1"/>
  <c r="KB37" i="7" s="1"/>
  <c r="KB39" i="7" s="1"/>
  <c r="KB49" i="7" l="1"/>
  <c r="KB47" i="7"/>
  <c r="KB41" i="7"/>
  <c r="KC33" i="7" l="1"/>
  <c r="KC35" i="7"/>
  <c r="KC43" i="7" s="1"/>
  <c r="KC45" i="7" l="1"/>
  <c r="KC37" i="7" s="1"/>
  <c r="KC39" i="7" s="1"/>
  <c r="KC49" i="7" l="1"/>
  <c r="KC47" i="7"/>
  <c r="KC41" i="7"/>
  <c r="KD33" i="7" l="1"/>
  <c r="KD35" i="7"/>
  <c r="KD43" i="7" l="1"/>
  <c r="KD45" i="7" l="1"/>
  <c r="KD37" i="7" s="1"/>
  <c r="KD39" i="7" s="1"/>
  <c r="KD49" i="7" l="1"/>
  <c r="KD47" i="7"/>
  <c r="KD41" i="7"/>
  <c r="KE33" i="7" l="1"/>
  <c r="KE35" i="7"/>
  <c r="KE43" i="7" l="1"/>
  <c r="KE45" i="7" l="1"/>
  <c r="KE37" i="7" s="1"/>
  <c r="KE39" i="7" s="1"/>
  <c r="KE49" i="7" l="1"/>
  <c r="KE47" i="7"/>
  <c r="KE41" i="7"/>
  <c r="KF33" i="7" l="1"/>
  <c r="KF35" i="7"/>
  <c r="KF43" i="7" l="1"/>
  <c r="KF45" i="7" l="1"/>
  <c r="KF37" i="7" s="1"/>
  <c r="KF39" i="7" s="1"/>
  <c r="KF49" i="7" l="1"/>
  <c r="KF47" i="7"/>
  <c r="KF41" i="7"/>
  <c r="KG33" i="7" l="1"/>
  <c r="KG35" i="7"/>
  <c r="KG43" i="7" l="1"/>
  <c r="KG45" i="7" l="1"/>
  <c r="KG37" i="7" s="1"/>
  <c r="KG39" i="7" s="1"/>
  <c r="KG49" i="7" l="1"/>
  <c r="KG47" i="7"/>
  <c r="KG41" i="7"/>
  <c r="KH33" i="7" l="1"/>
  <c r="KH35" i="7"/>
  <c r="KH43" i="7" l="1"/>
  <c r="KH45" i="7" l="1"/>
  <c r="KH37" i="7" l="1"/>
  <c r="KH49" i="7"/>
  <c r="KH39" i="7" l="1"/>
  <c r="KH47" i="7" l="1"/>
  <c r="KH41" i="7"/>
  <c r="KI33" i="7" l="1"/>
  <c r="KI35" i="7"/>
  <c r="KI43" i="7" l="1"/>
  <c r="KI45" i="7" l="1"/>
  <c r="KI37" i="7" l="1"/>
  <c r="KI49" i="7"/>
  <c r="KI39" i="7" l="1"/>
  <c r="KI47" i="7" l="1"/>
  <c r="KI41" i="7"/>
  <c r="KJ33" i="7" l="1"/>
  <c r="KJ35" i="7"/>
  <c r="KJ43" i="7" l="1"/>
  <c r="KJ45" i="7" l="1"/>
  <c r="KJ37" i="7" l="1"/>
  <c r="KJ49" i="7"/>
  <c r="KJ39" i="7" l="1"/>
  <c r="KJ47" i="7" l="1"/>
  <c r="KJ41" i="7"/>
  <c r="KK33" i="7" l="1"/>
  <c r="KK35" i="7"/>
  <c r="KK43" i="7" l="1"/>
  <c r="KK45" i="7" l="1"/>
  <c r="KK37" i="7" l="1"/>
  <c r="KK49" i="7"/>
  <c r="KK39" i="7" l="1"/>
  <c r="KK47" i="7" l="1"/>
  <c r="KK41" i="7"/>
  <c r="KL33" i="7" l="1"/>
  <c r="KL35" i="7"/>
  <c r="KL43" i="7" l="1"/>
  <c r="KL45" i="7" l="1"/>
  <c r="KL37" i="7" s="1"/>
  <c r="KL39" i="7" s="1"/>
  <c r="KL49" i="7" l="1"/>
  <c r="KL47" i="7"/>
  <c r="KL41" i="7"/>
  <c r="KM33" i="7" l="1"/>
  <c r="KM35" i="7"/>
  <c r="KM43" i="7" l="1"/>
  <c r="KM45" i="7" l="1"/>
  <c r="KM37" i="7" s="1"/>
  <c r="KM39" i="7" s="1"/>
  <c r="KM49" i="7" l="1"/>
  <c r="KM47" i="7"/>
  <c r="KM41" i="7"/>
  <c r="KN33" i="7" l="1"/>
  <c r="KN35" i="7"/>
  <c r="KN43" i="7" l="1"/>
  <c r="KN45" i="7" l="1"/>
  <c r="KN37" i="7" s="1"/>
  <c r="KN39" i="7" s="1"/>
  <c r="KN49" i="7" l="1"/>
  <c r="KN47" i="7"/>
  <c r="KN41" i="7"/>
  <c r="KO33" i="7" l="1"/>
  <c r="KO35" i="7"/>
  <c r="KO43" i="7" s="1"/>
  <c r="KO45" i="7" l="1"/>
  <c r="KO37" i="7" s="1"/>
  <c r="KO39" i="7" s="1"/>
  <c r="KO47" i="7" l="1"/>
  <c r="KO41" i="7"/>
  <c r="KO49" i="7"/>
  <c r="KP33" i="7" l="1"/>
  <c r="KP35" i="7"/>
  <c r="KP43" i="7" l="1"/>
  <c r="KP45" i="7" l="1"/>
  <c r="KP37" i="7" s="1"/>
  <c r="KP39" i="7" s="1"/>
  <c r="KP49" i="7" l="1"/>
  <c r="KP47" i="7"/>
  <c r="KP41" i="7"/>
  <c r="KQ33" i="7" l="1"/>
  <c r="KQ35" i="7"/>
  <c r="KQ43" i="7" l="1"/>
  <c r="KQ45" i="7" l="1"/>
  <c r="KQ37" i="7" s="1"/>
  <c r="KQ39" i="7" s="1"/>
  <c r="KQ49" i="7" l="1"/>
  <c r="KQ47" i="7"/>
  <c r="KQ41" i="7"/>
  <c r="KR33" i="7" l="1"/>
  <c r="KR35" i="7"/>
  <c r="KR43" i="7" l="1"/>
  <c r="KR45" i="7" l="1"/>
  <c r="KR37" i="7" s="1"/>
  <c r="KR39" i="7" s="1"/>
  <c r="KR47" i="7" l="1"/>
  <c r="KR41" i="7"/>
  <c r="KR49" i="7"/>
  <c r="KS33" i="7" l="1"/>
  <c r="KS35" i="7"/>
  <c r="KS43" i="7" l="1"/>
  <c r="KS45" i="7" l="1"/>
  <c r="KS37" i="7" s="1"/>
  <c r="KS39" i="7" s="1"/>
  <c r="KS49" i="7" l="1"/>
  <c r="KS47" i="7"/>
  <c r="KS41" i="7"/>
  <c r="KT33" i="7" l="1"/>
  <c r="KT35" i="7"/>
  <c r="KT43" i="7" l="1"/>
  <c r="KT45" i="7" l="1"/>
  <c r="KT49" i="7" s="1"/>
  <c r="KT37" i="7" l="1"/>
  <c r="KT39" i="7" l="1"/>
  <c r="KT47" i="7" l="1"/>
  <c r="KT41" i="7"/>
  <c r="KU33" i="7" l="1"/>
  <c r="KU35" i="7"/>
  <c r="KU43" i="7" s="1"/>
  <c r="KU45" i="7" l="1"/>
  <c r="KU37" i="7" l="1"/>
  <c r="KU49" i="7"/>
  <c r="KU39" i="7" l="1"/>
  <c r="KU47" i="7" l="1"/>
  <c r="KU41" i="7"/>
  <c r="KV33" i="7" l="1"/>
  <c r="KV35" i="7"/>
  <c r="KV43" i="7" l="1"/>
  <c r="KV45" i="7" l="1"/>
  <c r="KV49" i="7" s="1"/>
  <c r="KV37" i="7" l="1"/>
  <c r="KV39" i="7" l="1"/>
  <c r="KV47" i="7" l="1"/>
  <c r="KV41" i="7"/>
  <c r="KW33" i="7" l="1"/>
  <c r="KW35" i="7"/>
  <c r="KW43" i="7" l="1"/>
  <c r="KW45" i="7" l="1"/>
  <c r="KW49" i="7" s="1"/>
  <c r="KW37" i="7" l="1"/>
  <c r="KW39" i="7" l="1"/>
  <c r="KW47" i="7" l="1"/>
  <c r="KW41" i="7"/>
  <c r="KX33" i="7" l="1"/>
  <c r="KX35" i="7"/>
  <c r="KX43" i="7" s="1"/>
  <c r="KX45" i="7" l="1"/>
  <c r="KX37" i="7" s="1"/>
  <c r="KX39" i="7" s="1"/>
  <c r="KX47" i="7" l="1"/>
  <c r="KX41" i="7"/>
  <c r="KX49" i="7"/>
  <c r="KY33" i="7" l="1"/>
  <c r="KY35" i="7"/>
  <c r="KY43" i="7" l="1"/>
  <c r="KY45" i="7" l="1"/>
  <c r="KY37" i="7" s="1"/>
  <c r="KY39" i="7" s="1"/>
  <c r="KY49" i="7" l="1"/>
  <c r="KY47" i="7"/>
  <c r="KY41" i="7"/>
  <c r="KZ33" i="7" l="1"/>
  <c r="KZ35" i="7"/>
  <c r="KZ43" i="7" l="1"/>
  <c r="KZ45" i="7" l="1"/>
  <c r="KZ37" i="7" s="1"/>
  <c r="KZ39" i="7" s="1"/>
  <c r="KZ49" i="7" l="1"/>
  <c r="KZ47" i="7"/>
  <c r="KZ41" i="7"/>
  <c r="LA33" i="7" l="1"/>
  <c r="LA35" i="7"/>
  <c r="LA43" i="7" l="1"/>
  <c r="LA45" i="7" l="1"/>
  <c r="LA37" i="7" s="1"/>
  <c r="LA39" i="7" s="1"/>
  <c r="LA49" i="7" l="1"/>
  <c r="LA47" i="7"/>
  <c r="LA41" i="7"/>
  <c r="LB33" i="7" l="1"/>
  <c r="LB35" i="7"/>
  <c r="LB43" i="7" s="1"/>
  <c r="LB45" i="7" l="1"/>
  <c r="LB37" i="7" s="1"/>
  <c r="LB39" i="7" s="1"/>
  <c r="LB49" i="7" l="1"/>
  <c r="LB47" i="7"/>
  <c r="LB41" i="7"/>
  <c r="LC33" i="7" l="1"/>
  <c r="LC35" i="7"/>
  <c r="LC43" i="7" l="1"/>
  <c r="LC45" i="7" l="1"/>
  <c r="LC37" i="7" s="1"/>
  <c r="LC39" i="7" s="1"/>
  <c r="LC49" i="7" l="1"/>
  <c r="LC47" i="7"/>
  <c r="LC41" i="7"/>
  <c r="LD33" i="7" l="1"/>
  <c r="LD35" i="7"/>
  <c r="LD43" i="7" l="1"/>
  <c r="LD45" i="7" l="1"/>
  <c r="LD37" i="7" s="1"/>
  <c r="LD39" i="7" s="1"/>
  <c r="LD49" i="7" l="1"/>
  <c r="LD47" i="7"/>
  <c r="LD41" i="7"/>
  <c r="LE33" i="7" l="1"/>
  <c r="LE35" i="7"/>
  <c r="AJ50" i="1" l="1"/>
  <c r="R35" i="7"/>
  <c r="AK50" i="1"/>
  <c r="AL50" i="1"/>
  <c r="AM50" i="1"/>
  <c r="AN50" i="1"/>
  <c r="AO50" i="1"/>
  <c r="AP50" i="1"/>
  <c r="AQ50" i="1"/>
  <c r="AR50" i="1"/>
  <c r="AS50" i="1"/>
  <c r="LE43" i="7"/>
  <c r="LE45" i="7" l="1"/>
  <c r="LE49" i="7" s="1"/>
  <c r="R43" i="7"/>
  <c r="R50" i="1"/>
  <c r="LE37" i="7" l="1"/>
  <c r="AJ54" i="1"/>
  <c r="R45" i="7"/>
  <c r="AK54" i="1"/>
  <c r="AL54" i="1"/>
  <c r="AM54" i="1"/>
  <c r="AN54" i="1"/>
  <c r="AO54" i="1"/>
  <c r="AP54" i="1"/>
  <c r="AQ54" i="1"/>
  <c r="AR54" i="1"/>
  <c r="AS54" i="1"/>
  <c r="R54" i="1" l="1"/>
  <c r="R37" i="7"/>
  <c r="AJ52" i="1"/>
  <c r="AK52" i="1"/>
  <c r="AK56" i="1" s="1"/>
  <c r="AK70" i="1" s="1"/>
  <c r="AL52" i="1"/>
  <c r="AL56" i="1" s="1"/>
  <c r="AL70" i="1" s="1"/>
  <c r="AM52" i="1"/>
  <c r="AM56" i="1" s="1"/>
  <c r="AM70" i="1" s="1"/>
  <c r="AN52" i="1"/>
  <c r="AN56" i="1" s="1"/>
  <c r="AN70" i="1" s="1"/>
  <c r="AO52" i="1"/>
  <c r="AO56" i="1" s="1"/>
  <c r="AO70" i="1" s="1"/>
  <c r="AP52" i="1"/>
  <c r="AP56" i="1" s="1"/>
  <c r="AP70" i="1" s="1"/>
  <c r="AQ52" i="1"/>
  <c r="AQ56" i="1" s="1"/>
  <c r="AQ70" i="1" s="1"/>
  <c r="AR52" i="1"/>
  <c r="AR56" i="1" s="1"/>
  <c r="AR70" i="1" s="1"/>
  <c r="AS52" i="1"/>
  <c r="AS56" i="1" s="1"/>
  <c r="AS70" i="1" s="1"/>
  <c r="LE39" i="7"/>
  <c r="R39" i="7" l="1"/>
  <c r="LE47" i="7"/>
  <c r="LE41" i="7"/>
  <c r="R52" i="1"/>
  <c r="AJ56" i="1"/>
  <c r="AJ70" i="1" l="1"/>
  <c r="R70" i="1" s="1"/>
  <c r="R56" i="1"/>
  <c r="R47" i="7"/>
  <c r="U51" i="7"/>
  <c r="V51" i="7" l="1"/>
  <c r="W51" i="7" s="1"/>
  <c r="R74" i="1"/>
  <c r="R5" i="1" s="1"/>
  <c r="R72" i="1"/>
  <c r="R4" i="1" s="1"/>
  <c r="X51" i="7" l="1"/>
  <c r="Y51" i="7" s="1"/>
  <c r="Z51" i="7" l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U51" i="7" s="1"/>
  <c r="BV51" i="7" s="1"/>
  <c r="BW51" i="7" s="1"/>
  <c r="BX51" i="7" s="1"/>
  <c r="BY51" i="7" s="1"/>
  <c r="BZ51" i="7" s="1"/>
  <c r="CA51" i="7" s="1"/>
  <c r="CB51" i="7" s="1"/>
  <c r="CC51" i="7" s="1"/>
  <c r="CD51" i="7" s="1"/>
  <c r="CE51" i="7" s="1"/>
  <c r="CF51" i="7" s="1"/>
  <c r="CG51" i="7" s="1"/>
  <c r="CH51" i="7" s="1"/>
  <c r="CI51" i="7" s="1"/>
  <c r="CJ51" i="7" s="1"/>
  <c r="CK51" i="7" s="1"/>
  <c r="CL51" i="7" s="1"/>
  <c r="CM51" i="7" s="1"/>
  <c r="CN51" i="7" s="1"/>
  <c r="CO51" i="7" s="1"/>
  <c r="CP51" i="7" s="1"/>
  <c r="CQ51" i="7" s="1"/>
  <c r="CR51" i="7" s="1"/>
  <c r="CS51" i="7" s="1"/>
  <c r="CT51" i="7" s="1"/>
  <c r="CU51" i="7" s="1"/>
  <c r="CV51" i="7" s="1"/>
  <c r="CW51" i="7" s="1"/>
  <c r="CX51" i="7" s="1"/>
  <c r="CY51" i="7" s="1"/>
  <c r="CZ51" i="7" s="1"/>
  <c r="DA51" i="7" s="1"/>
  <c r="DB51" i="7" s="1"/>
  <c r="DC51" i="7" s="1"/>
  <c r="DD51" i="7" s="1"/>
  <c r="DE51" i="7" s="1"/>
  <c r="DF51" i="7" s="1"/>
  <c r="DG51" i="7" s="1"/>
  <c r="DH51" i="7" s="1"/>
  <c r="DI51" i="7" s="1"/>
  <c r="DJ51" i="7" s="1"/>
  <c r="DK51" i="7" s="1"/>
  <c r="DL51" i="7" s="1"/>
  <c r="DM51" i="7" s="1"/>
  <c r="DN51" i="7" s="1"/>
  <c r="DO51" i="7" s="1"/>
  <c r="DP51" i="7" s="1"/>
  <c r="DQ51" i="7" s="1"/>
  <c r="DR51" i="7" s="1"/>
  <c r="DS51" i="7" s="1"/>
  <c r="DT51" i="7" s="1"/>
  <c r="DU51" i="7" s="1"/>
  <c r="DV51" i="7" s="1"/>
  <c r="DW51" i="7" s="1"/>
  <c r="DX51" i="7" s="1"/>
  <c r="DY51" i="7" s="1"/>
  <c r="DZ51" i="7" s="1"/>
  <c r="EA51" i="7" s="1"/>
  <c r="EB51" i="7" s="1"/>
  <c r="EC51" i="7" s="1"/>
  <c r="ED51" i="7" s="1"/>
  <c r="EE51" i="7" s="1"/>
  <c r="EF51" i="7" s="1"/>
  <c r="EG51" i="7" s="1"/>
  <c r="EH51" i="7" s="1"/>
  <c r="EI51" i="7" s="1"/>
  <c r="EJ51" i="7" s="1"/>
  <c r="EK51" i="7" s="1"/>
  <c r="EL51" i="7" s="1"/>
  <c r="EM51" i="7" s="1"/>
  <c r="EN51" i="7" s="1"/>
  <c r="EO51" i="7" s="1"/>
  <c r="EP51" i="7" s="1"/>
  <c r="EQ51" i="7" s="1"/>
  <c r="ER51" i="7" s="1"/>
  <c r="ES51" i="7" s="1"/>
  <c r="ET51" i="7" s="1"/>
  <c r="EU51" i="7" s="1"/>
  <c r="EV51" i="7" s="1"/>
  <c r="EW51" i="7" s="1"/>
  <c r="EX51" i="7" s="1"/>
  <c r="EY51" i="7" s="1"/>
  <c r="EZ51" i="7" s="1"/>
  <c r="FA51" i="7" s="1"/>
  <c r="FB51" i="7" s="1"/>
  <c r="FC51" i="7" s="1"/>
  <c r="FD51" i="7" s="1"/>
  <c r="FE51" i="7" s="1"/>
  <c r="FF51" i="7" s="1"/>
  <c r="FG51" i="7" s="1"/>
  <c r="FH51" i="7" s="1"/>
  <c r="FI51" i="7" s="1"/>
  <c r="FJ51" i="7" s="1"/>
  <c r="FK51" i="7" s="1"/>
  <c r="FL51" i="7" s="1"/>
  <c r="FM51" i="7" s="1"/>
  <c r="FN51" i="7" s="1"/>
  <c r="FO51" i="7" s="1"/>
  <c r="FP51" i="7" s="1"/>
  <c r="FQ51" i="7" s="1"/>
  <c r="FR51" i="7" s="1"/>
  <c r="FS51" i="7" s="1"/>
  <c r="FT51" i="7" s="1"/>
  <c r="FU51" i="7" s="1"/>
  <c r="FV51" i="7" s="1"/>
  <c r="FW51" i="7" s="1"/>
  <c r="FX51" i="7" s="1"/>
  <c r="FY51" i="7" s="1"/>
  <c r="FZ51" i="7" s="1"/>
  <c r="GA51" i="7" s="1"/>
  <c r="GB51" i="7" s="1"/>
  <c r="GC51" i="7" s="1"/>
  <c r="GD51" i="7" s="1"/>
  <c r="GE51" i="7" s="1"/>
  <c r="GF51" i="7" s="1"/>
  <c r="GG51" i="7" s="1"/>
  <c r="GH51" i="7" s="1"/>
  <c r="GI51" i="7" s="1"/>
  <c r="GJ51" i="7" s="1"/>
  <c r="GK51" i="7" s="1"/>
  <c r="GL51" i="7" s="1"/>
  <c r="GM51" i="7" s="1"/>
  <c r="GN51" i="7" s="1"/>
  <c r="GO51" i="7" s="1"/>
  <c r="GP51" i="7" s="1"/>
  <c r="GQ51" i="7" s="1"/>
  <c r="GR51" i="7" s="1"/>
  <c r="GS51" i="7" s="1"/>
  <c r="GT51" i="7" s="1"/>
  <c r="GU51" i="7" s="1"/>
  <c r="GV51" i="7" s="1"/>
  <c r="GW51" i="7" s="1"/>
  <c r="GX51" i="7" s="1"/>
  <c r="GY51" i="7" s="1"/>
  <c r="GZ51" i="7" s="1"/>
  <c r="HA51" i="7" s="1"/>
  <c r="HB51" i="7" s="1"/>
  <c r="HC51" i="7" s="1"/>
  <c r="HD51" i="7" s="1"/>
  <c r="HE51" i="7" s="1"/>
  <c r="HF51" i="7" s="1"/>
  <c r="HG51" i="7" s="1"/>
  <c r="HH51" i="7" s="1"/>
  <c r="HI51" i="7" s="1"/>
  <c r="HJ51" i="7" s="1"/>
  <c r="HK51" i="7" s="1"/>
  <c r="HL51" i="7" s="1"/>
  <c r="HM51" i="7" s="1"/>
  <c r="HN51" i="7" s="1"/>
  <c r="HO51" i="7" s="1"/>
  <c r="HP51" i="7" s="1"/>
  <c r="HQ51" i="7" s="1"/>
  <c r="HR51" i="7" s="1"/>
  <c r="HS51" i="7" s="1"/>
  <c r="HT51" i="7" s="1"/>
  <c r="HU51" i="7" s="1"/>
  <c r="HV51" i="7" s="1"/>
  <c r="HW51" i="7" s="1"/>
  <c r="HX51" i="7" s="1"/>
  <c r="HY51" i="7" s="1"/>
  <c r="HZ51" i="7" s="1"/>
  <c r="IA51" i="7" s="1"/>
  <c r="IB51" i="7" s="1"/>
  <c r="IC51" i="7" s="1"/>
  <c r="ID51" i="7" s="1"/>
  <c r="IE51" i="7" s="1"/>
  <c r="IF51" i="7" s="1"/>
  <c r="IG51" i="7" s="1"/>
  <c r="IH51" i="7" s="1"/>
  <c r="II51" i="7" s="1"/>
  <c r="IJ51" i="7" s="1"/>
  <c r="IK51" i="7" s="1"/>
  <c r="IL51" i="7" s="1"/>
  <c r="IM51" i="7" s="1"/>
  <c r="IN51" i="7" s="1"/>
  <c r="IO51" i="7" s="1"/>
  <c r="IP51" i="7" s="1"/>
  <c r="IQ51" i="7" s="1"/>
  <c r="IR51" i="7" s="1"/>
  <c r="IS51" i="7" s="1"/>
  <c r="IT51" i="7" s="1"/>
  <c r="IU51" i="7" s="1"/>
  <c r="IV51" i="7" s="1"/>
  <c r="IW51" i="7" s="1"/>
  <c r="IX51" i="7" s="1"/>
  <c r="IY51" i="7" s="1"/>
  <c r="IZ51" i="7" s="1"/>
  <c r="JA51" i="7" s="1"/>
  <c r="JB51" i="7" s="1"/>
  <c r="JC51" i="7" s="1"/>
  <c r="JD51" i="7" s="1"/>
  <c r="JE51" i="7" s="1"/>
  <c r="JF51" i="7" s="1"/>
  <c r="JG51" i="7" s="1"/>
  <c r="JH51" i="7" s="1"/>
  <c r="JI51" i="7" s="1"/>
  <c r="JJ51" i="7" s="1"/>
  <c r="JK51" i="7" s="1"/>
  <c r="JL51" i="7" s="1"/>
  <c r="JM51" i="7" s="1"/>
  <c r="JN51" i="7" s="1"/>
  <c r="JO51" i="7" s="1"/>
  <c r="JP51" i="7" s="1"/>
  <c r="JQ51" i="7" s="1"/>
  <c r="JR51" i="7" s="1"/>
  <c r="JS51" i="7" s="1"/>
  <c r="JT51" i="7" s="1"/>
  <c r="JU51" i="7" s="1"/>
  <c r="JV51" i="7" s="1"/>
  <c r="JW51" i="7" s="1"/>
  <c r="JX51" i="7" s="1"/>
  <c r="JY51" i="7" s="1"/>
  <c r="JZ51" i="7" s="1"/>
  <c r="KA51" i="7" s="1"/>
  <c r="KB51" i="7" s="1"/>
  <c r="KC51" i="7" s="1"/>
  <c r="KD51" i="7" s="1"/>
  <c r="KE51" i="7" s="1"/>
  <c r="KF51" i="7" s="1"/>
  <c r="KG51" i="7" s="1"/>
  <c r="KH51" i="7" s="1"/>
  <c r="KI51" i="7" s="1"/>
  <c r="KJ51" i="7" s="1"/>
  <c r="KK51" i="7" s="1"/>
  <c r="KL51" i="7" s="1"/>
  <c r="KM51" i="7" s="1"/>
  <c r="KN51" i="7" s="1"/>
  <c r="KO51" i="7" s="1"/>
  <c r="KP51" i="7" s="1"/>
  <c r="KQ51" i="7" s="1"/>
  <c r="KR51" i="7" s="1"/>
  <c r="KS51" i="7" s="1"/>
  <c r="KT51" i="7" s="1"/>
  <c r="KU51" i="7" s="1"/>
  <c r="KV51" i="7" s="1"/>
  <c r="KW51" i="7" s="1"/>
  <c r="KX51" i="7" s="1"/>
  <c r="KY51" i="7" s="1"/>
  <c r="KZ51" i="7" s="1"/>
  <c r="LA51" i="7" s="1"/>
  <c r="LB51" i="7" s="1"/>
  <c r="LC51" i="7" s="1"/>
  <c r="LD51" i="7" s="1"/>
  <c r="LE51" i="7" s="1"/>
  <c r="LF51" i="7" s="1"/>
  <c r="LG51" i="7" s="1"/>
  <c r="LH51" i="7" s="1"/>
  <c r="R51" i="7" s="1"/>
  <c r="GP53" i="7" l="1"/>
  <c r="GQ53" i="7"/>
  <c r="GR53" i="7"/>
  <c r="GS53" i="7"/>
  <c r="GT53" i="7"/>
  <c r="GU53" i="7"/>
  <c r="GV53" i="7"/>
  <c r="GW53" i="7"/>
  <c r="GX53" i="7"/>
  <c r="GY53" i="7"/>
  <c r="GZ53" i="7"/>
  <c r="HA53" i="7"/>
  <c r="HB53" i="7"/>
  <c r="HC53" i="7"/>
  <c r="HD53" i="7"/>
  <c r="HE53" i="7"/>
  <c r="HF53" i="7"/>
  <c r="HG53" i="7"/>
  <c r="HH53" i="7"/>
  <c r="HI53" i="7"/>
  <c r="HJ53" i="7"/>
  <c r="HK53" i="7"/>
  <c r="HL53" i="7"/>
  <c r="HM53" i="7"/>
  <c r="HN53" i="7"/>
  <c r="HO53" i="7"/>
  <c r="HP53" i="7"/>
  <c r="HQ53" i="7"/>
  <c r="HR53" i="7"/>
  <c r="HS53" i="7"/>
  <c r="HT53" i="7"/>
  <c r="HU53" i="7"/>
  <c r="HV53" i="7"/>
  <c r="HW53" i="7"/>
  <c r="HX53" i="7"/>
  <c r="HY53" i="7"/>
  <c r="HZ53" i="7"/>
  <c r="IA53" i="7"/>
  <c r="IB53" i="7"/>
  <c r="IC53" i="7"/>
  <c r="ID53" i="7"/>
  <c r="IE53" i="7"/>
  <c r="IF53" i="7"/>
  <c r="IG53" i="7"/>
  <c r="IH53" i="7"/>
  <c r="II53" i="7"/>
  <c r="IJ53" i="7"/>
  <c r="IK53" i="7"/>
  <c r="IL53" i="7"/>
  <c r="IM53" i="7"/>
  <c r="IN53" i="7"/>
  <c r="IO53" i="7"/>
  <c r="IP53" i="7"/>
  <c r="IQ53" i="7"/>
  <c r="IR53" i="7"/>
  <c r="IS53" i="7"/>
  <c r="IT53" i="7"/>
  <c r="IU53" i="7"/>
  <c r="IV53" i="7"/>
  <c r="IW53" i="7"/>
  <c r="IX53" i="7"/>
  <c r="IY53" i="7"/>
  <c r="IZ53" i="7"/>
  <c r="JA53" i="7"/>
  <c r="JB53" i="7"/>
  <c r="JC53" i="7"/>
  <c r="JD53" i="7"/>
  <c r="JE53" i="7"/>
  <c r="JF53" i="7"/>
  <c r="JG53" i="7"/>
  <c r="JH53" i="7"/>
  <c r="JI53" i="7"/>
  <c r="JJ53" i="7"/>
  <c r="JK53" i="7"/>
  <c r="JL53" i="7"/>
  <c r="JM53" i="7"/>
  <c r="JN53" i="7"/>
  <c r="JO53" i="7"/>
  <c r="JP53" i="7"/>
  <c r="JQ53" i="7"/>
  <c r="JR53" i="7"/>
  <c r="JS53" i="7"/>
  <c r="JT53" i="7"/>
  <c r="JU53" i="7"/>
  <c r="JV53" i="7"/>
  <c r="JW53" i="7"/>
  <c r="JX53" i="7"/>
  <c r="JY53" i="7"/>
  <c r="JZ53" i="7"/>
  <c r="KA53" i="7"/>
  <c r="KB53" i="7"/>
  <c r="KC53" i="7"/>
  <c r="KD53" i="7"/>
  <c r="KE53" i="7"/>
  <c r="KF53" i="7"/>
  <c r="KG53" i="7"/>
  <c r="KH53" i="7"/>
  <c r="KI53" i="7"/>
  <c r="KJ53" i="7"/>
  <c r="KK53" i="7"/>
  <c r="KL53" i="7"/>
  <c r="KM53" i="7"/>
  <c r="KN53" i="7"/>
  <c r="KO53" i="7"/>
  <c r="KP53" i="7"/>
  <c r="KQ53" i="7"/>
  <c r="KR53" i="7"/>
  <c r="KS53" i="7"/>
  <c r="KT53" i="7"/>
  <c r="KU53" i="7"/>
  <c r="KV53" i="7"/>
  <c r="KW53" i="7"/>
  <c r="KX53" i="7"/>
  <c r="KY53" i="7"/>
  <c r="KZ53" i="7"/>
  <c r="LA53" i="7"/>
  <c r="LB53" i="7"/>
  <c r="LC53" i="7"/>
  <c r="LD53" i="7"/>
  <c r="LE53" i="7"/>
  <c r="BJ53" i="7"/>
  <c r="DV53" i="7"/>
  <c r="GH53" i="7"/>
  <c r="BK53" i="7"/>
  <c r="DW53" i="7"/>
  <c r="GI53" i="7"/>
  <c r="BL53" i="7"/>
  <c r="DX53" i="7"/>
  <c r="GJ53" i="7"/>
  <c r="BM53" i="7"/>
  <c r="DY53" i="7"/>
  <c r="GK53" i="7"/>
  <c r="BN53" i="7"/>
  <c r="DZ53" i="7"/>
  <c r="GL53" i="7"/>
  <c r="BO53" i="7"/>
  <c r="EB53" i="7"/>
  <c r="BV53" i="7"/>
  <c r="AS53" i="7"/>
  <c r="BR53" i="7"/>
  <c r="ED53" i="7"/>
  <c r="BY53" i="7"/>
  <c r="BS53" i="7"/>
  <c r="EE53" i="7"/>
  <c r="BQ53" i="7"/>
  <c r="BT53" i="7"/>
  <c r="EF53" i="7"/>
  <c r="BA53" i="7"/>
  <c r="BU53" i="7"/>
  <c r="BZ53" i="7"/>
  <c r="EL53" i="7"/>
  <c r="DU53" i="7"/>
  <c r="CA53" i="7"/>
  <c r="EM53" i="7"/>
  <c r="CW53" i="7"/>
  <c r="CB53" i="7"/>
  <c r="EN53" i="7"/>
  <c r="EK53" i="7"/>
  <c r="CC53" i="7"/>
  <c r="EO53" i="7"/>
  <c r="DM53" i="7"/>
  <c r="CD53" i="7"/>
  <c r="EP53" i="7"/>
  <c r="CO53" i="7"/>
  <c r="CE53" i="7"/>
  <c r="EQ53" i="7"/>
  <c r="DE53" i="7"/>
  <c r="CF53" i="7"/>
  <c r="ER53" i="7"/>
  <c r="EC53" i="7"/>
  <c r="FF53" i="7"/>
  <c r="FG53" i="7"/>
  <c r="FH53" i="7"/>
  <c r="CG53" i="7"/>
  <c r="CH53" i="7"/>
  <c r="ET53" i="7"/>
  <c r="FY53" i="7"/>
  <c r="CI53" i="7"/>
  <c r="EU53" i="7"/>
  <c r="FI53" i="7"/>
  <c r="CJ53" i="7"/>
  <c r="EV53" i="7"/>
  <c r="GO53" i="7"/>
  <c r="CK53" i="7"/>
  <c r="EW53" i="7"/>
  <c r="GG53" i="7"/>
  <c r="CL53" i="7"/>
  <c r="EX53" i="7"/>
  <c r="ES53" i="7"/>
  <c r="CM53" i="7"/>
  <c r="EY53" i="7"/>
  <c r="FA53" i="7"/>
  <c r="CN53" i="7"/>
  <c r="EZ53" i="7"/>
  <c r="FQ53" i="7"/>
  <c r="CU53" i="7"/>
  <c r="CV53" i="7"/>
  <c r="EJ53" i="7"/>
  <c r="CP53" i="7"/>
  <c r="FB53" i="7"/>
  <c r="AE53" i="7"/>
  <c r="CQ53" i="7"/>
  <c r="FC53" i="7"/>
  <c r="AF53" i="7"/>
  <c r="CR53" i="7"/>
  <c r="FD53" i="7"/>
  <c r="AG53" i="7"/>
  <c r="CS53" i="7"/>
  <c r="FE53" i="7"/>
  <c r="AH53" i="7"/>
  <c r="CT53" i="7"/>
  <c r="AI53" i="7"/>
  <c r="AJ53" i="7"/>
  <c r="EI53" i="7"/>
  <c r="AL53" i="7"/>
  <c r="CX53" i="7"/>
  <c r="FJ53" i="7"/>
  <c r="AM53" i="7"/>
  <c r="CY53" i="7"/>
  <c r="FK53" i="7"/>
  <c r="AN53" i="7"/>
  <c r="CZ53" i="7"/>
  <c r="FL53" i="7"/>
  <c r="AO53" i="7"/>
  <c r="DA53" i="7"/>
  <c r="FM53" i="7"/>
  <c r="AP53" i="7"/>
  <c r="DB53" i="7"/>
  <c r="FN53" i="7"/>
  <c r="AQ53" i="7"/>
  <c r="DC53" i="7"/>
  <c r="FO53" i="7"/>
  <c r="AR53" i="7"/>
  <c r="DD53" i="7"/>
  <c r="FP53" i="7"/>
  <c r="GF53" i="7"/>
  <c r="BP53" i="7"/>
  <c r="BI53" i="7"/>
  <c r="BW53" i="7"/>
  <c r="AT53" i="7"/>
  <c r="DF53" i="7"/>
  <c r="FR53" i="7"/>
  <c r="AU53" i="7"/>
  <c r="DG53" i="7"/>
  <c r="FS53" i="7"/>
  <c r="AV53" i="7"/>
  <c r="DH53" i="7"/>
  <c r="FT53" i="7"/>
  <c r="AW53" i="7"/>
  <c r="DI53" i="7"/>
  <c r="FU53" i="7"/>
  <c r="AX53" i="7"/>
  <c r="DJ53" i="7"/>
  <c r="FV53" i="7"/>
  <c r="AY53" i="7"/>
  <c r="DK53" i="7"/>
  <c r="FW53" i="7"/>
  <c r="AZ53" i="7"/>
  <c r="DL53" i="7"/>
  <c r="FX53" i="7"/>
  <c r="GM53" i="7"/>
  <c r="EG53" i="7"/>
  <c r="AK53" i="7"/>
  <c r="BB53" i="7"/>
  <c r="DN53" i="7"/>
  <c r="FZ53" i="7"/>
  <c r="BC53" i="7"/>
  <c r="DO53" i="7"/>
  <c r="GA53" i="7"/>
  <c r="BD53" i="7"/>
  <c r="DP53" i="7"/>
  <c r="GB53" i="7"/>
  <c r="BE53" i="7"/>
  <c r="DQ53" i="7"/>
  <c r="GC53" i="7"/>
  <c r="BF53" i="7"/>
  <c r="DR53" i="7"/>
  <c r="GD53" i="7"/>
  <c r="BG53" i="7"/>
  <c r="DS53" i="7"/>
  <c r="GE53" i="7"/>
  <c r="BH53" i="7"/>
  <c r="DT53" i="7"/>
  <c r="EA53" i="7"/>
  <c r="GN53" i="7"/>
  <c r="EH53" i="7"/>
  <c r="BX53" i="7"/>
  <c r="R53" i="7" l="1"/>
  <c r="R76" i="1" s="1"/>
  <c r="R6" i="1" s="1"/>
</calcChain>
</file>

<file path=xl/comments1.xml><?xml version="1.0" encoding="utf-8"?>
<comments xmlns="http://schemas.openxmlformats.org/spreadsheetml/2006/main">
  <authors>
    <author>Автор</author>
  </authors>
  <commentList>
    <comment ref="K1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 1 до 25 лет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 1 до 200 месяцев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29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ФОТ, вкл. НДФЛ, без сборов в соцфонды
</t>
        </r>
      </text>
    </comment>
    <comment ref="E32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закупка оборудования, вкл. ндс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закупка материалов, вкл. ндс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выполнение подрядных работ, вкл. ндс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выполнение собственных работ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ФОТ, вкл. НДФЛ, без сборов в соцфонды
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оплата оборудования, вкл. ндс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оплата материалов, вкл. ндс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оплата подрядных работ, вкл. ндс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оплата собственных работ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ФОТ, вкл. НДФЛ, без сборов в соцфонды
</t>
        </r>
      </text>
    </comment>
  </commentList>
</comments>
</file>

<file path=xl/sharedStrings.xml><?xml version="1.0" encoding="utf-8"?>
<sst xmlns="http://schemas.openxmlformats.org/spreadsheetml/2006/main" count="577" uniqueCount="147">
  <si>
    <t>показатель</t>
  </si>
  <si>
    <t>детализация</t>
  </si>
  <si>
    <t>ед.изм.</t>
  </si>
  <si>
    <t>итого</t>
  </si>
  <si>
    <t>старт проекта</t>
  </si>
  <si>
    <t>дата из вып/сп.</t>
  </si>
  <si>
    <t>*</t>
  </si>
  <si>
    <t>значение</t>
  </si>
  <si>
    <t>^</t>
  </si>
  <si>
    <t>показатели</t>
  </si>
  <si>
    <t>горизонт расчетов</t>
  </si>
  <si>
    <t>кол-во лет</t>
  </si>
  <si>
    <t>контроль</t>
  </si>
  <si>
    <t>эл/оборудование тип 1</t>
  </si>
  <si>
    <t>эл/оборудование тип 2</t>
  </si>
  <si>
    <t>эл/оборудование тип 3</t>
  </si>
  <si>
    <t>эл/оборудование тип 4</t>
  </si>
  <si>
    <t>эл/оборудование тип 5</t>
  </si>
  <si>
    <t>эл/оборудование тип 6</t>
  </si>
  <si>
    <t>эл/оборудование тип 7</t>
  </si>
  <si>
    <t>эл/оборудование тип 8</t>
  </si>
  <si>
    <t>эл/оборудование тип 9</t>
  </si>
  <si>
    <t>эл/оборудование тип 10</t>
  </si>
  <si>
    <t>кол-во мес</t>
  </si>
  <si>
    <t>срок реализации энергосбер. мероприятий</t>
  </si>
  <si>
    <t>типы эл/оборудования заказчика</t>
  </si>
  <si>
    <t>шт</t>
  </si>
  <si>
    <t>кВт</t>
  </si>
  <si>
    <t>часы</t>
  </si>
  <si>
    <t>кол-во эл/оборуд-ия заказчика "ДО"</t>
  </si>
  <si>
    <t>мощность эл/оборудования "ДО"</t>
  </si>
  <si>
    <t>кол-во эл/оборуд-ия заказчика "ПОСЛЕ"</t>
  </si>
  <si>
    <t>мощность эл/оборудования "ПОСЛЕ"</t>
  </si>
  <si>
    <t>кВт*ч</t>
  </si>
  <si>
    <t>потребление эл/энергии "ДО"</t>
  </si>
  <si>
    <t>потребление эл/энергии "ПОСЛЕ"</t>
  </si>
  <si>
    <t>длит-ть среднесут. потребления "ДО"</t>
  </si>
  <si>
    <t>длит-ть среднесут. потребления "ПОСЛЕ"</t>
  </si>
  <si>
    <t>длит-ть ежемес. потребления "ДО"</t>
  </si>
  <si>
    <t>длит-ть ежемес. потребления "ПОСЛЕ"</t>
  </si>
  <si>
    <t>эффективность проекта</t>
  </si>
  <si>
    <t>тыс.руб.</t>
  </si>
  <si>
    <t>%</t>
  </si>
  <si>
    <t>формула</t>
  </si>
  <si>
    <t>начинаем вносить данные</t>
  </si>
  <si>
    <t>себестоимость энергоконтракта</t>
  </si>
  <si>
    <t>распределение этапов выполнения работ</t>
  </si>
  <si>
    <t>себестоимость энергоконтракта - поэтапно</t>
  </si>
  <si>
    <t>оборудование</t>
  </si>
  <si>
    <t>материалы</t>
  </si>
  <si>
    <t>работы подрядные</t>
  </si>
  <si>
    <t>с/ст-сть энергоконтракта - детально</t>
  </si>
  <si>
    <t>распред-ие с/ст-сти энергоконтракта - детально</t>
  </si>
  <si>
    <t>работы собств. персонала</t>
  </si>
  <si>
    <t>оборачиваемость в себестоимости</t>
  </si>
  <si>
    <t>дни</t>
  </si>
  <si>
    <t>оборачиваемость кредиторской задолж-ти</t>
  </si>
  <si>
    <t>прочие затраты энергоконтракта</t>
  </si>
  <si>
    <t>структура с/стоимости эн/контракта</t>
  </si>
  <si>
    <t>прочие затраты эн/контракта</t>
  </si>
  <si>
    <t>работы прочего персонала</t>
  </si>
  <si>
    <t>отчисления в соцфонды</t>
  </si>
  <si>
    <t>прочие затраты с ндс</t>
  </si>
  <si>
    <t>прочие затраты без ндс</t>
  </si>
  <si>
    <t>ставка отчислений в соцфонды</t>
  </si>
  <si>
    <t>ставка НДС</t>
  </si>
  <si>
    <t>начисление НДС к возмещению</t>
  </si>
  <si>
    <t>оплаты по эн/контракту без уч. возмещ. НДС</t>
  </si>
  <si>
    <t>тариф на эл/энергию за 1кВт*ч на старте</t>
  </si>
  <si>
    <t>руб.</t>
  </si>
  <si>
    <t>годовая инфляция по тарифу на эл/энергю</t>
  </si>
  <si>
    <t>среднегодовой тариф на эл/энергию</t>
  </si>
  <si>
    <t>экономия эл/энергии</t>
  </si>
  <si>
    <t>комиссия ЭСК от эономического эффекта</t>
  </si>
  <si>
    <t>экономия по оплате коммунальных услуг</t>
  </si>
  <si>
    <t>доход ЭСК (комиссия с экономии э/э)</t>
  </si>
  <si>
    <t>%ГО оборудования в год</t>
  </si>
  <si>
    <t>годовая инфляция по стоим-ти оборуд-ния</t>
  </si>
  <si>
    <t>расходы на ГО оборудования</t>
  </si>
  <si>
    <t>начисление НДС к оплате</t>
  </si>
  <si>
    <t>финпоток по основной деятельности</t>
  </si>
  <si>
    <t>финпоток по осн. деят-ти накопительно</t>
  </si>
  <si>
    <t>%-нт банковского кредита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</si>
  <si>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</si>
  <si>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</si>
  <si>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</si>
  <si>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</si>
  <si>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</si>
  <si>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по кредиту за период</t>
  </si>
  <si>
    <t>Оплата процентов по кредиту</t>
  </si>
  <si>
    <t>Остаток ДС с уч. кредита на конец периода</t>
  </si>
  <si>
    <t>Начисл. %-нтов по кредиту на конец периода</t>
  </si>
  <si>
    <t>Расчеты с учетом дисконтирования</t>
  </si>
  <si>
    <t>ставка дисконтирования</t>
  </si>
  <si>
    <t>коэффициент дисконтирования</t>
  </si>
  <si>
    <t>IRR</t>
  </si>
  <si>
    <t>финпоток с учетом кредита</t>
  </si>
  <si>
    <t>NPV вложений в энергоконтракт</t>
  </si>
  <si>
    <t>NPV финпотока с учетом кредита</t>
  </si>
  <si>
    <t>ROI</t>
  </si>
  <si>
    <t>PI</t>
  </si>
  <si>
    <t>коэф</t>
  </si>
  <si>
    <t>индикатор месяца безубыточности</t>
  </si>
  <si>
    <t>инд</t>
  </si>
  <si>
    <t>DPP(мес)</t>
  </si>
  <si>
    <t>DPP</t>
  </si>
  <si>
    <t>Финмодель</t>
  </si>
  <si>
    <t>Расчет энергоконтракта</t>
  </si>
  <si>
    <t>-</t>
  </si>
  <si>
    <t>ячейки для внесения данных вручную</t>
  </si>
  <si>
    <t>Основные результаты расчетов</t>
  </si>
  <si>
    <t>Расчет годовой эффективности проекта в кВт*ч</t>
  </si>
  <si>
    <t>Расчет движения денежных средств при реализации энергоконтракта</t>
  </si>
  <si>
    <t>Расчет финансового потока и объемов кредитования</t>
  </si>
  <si>
    <t>Список показателей финмодели</t>
  </si>
  <si>
    <t>Справочники</t>
  </si>
  <si>
    <t>Калькулятор расчета эффективности инвестпроекта</t>
  </si>
  <si>
    <t>+7(985)201-6607</t>
  </si>
  <si>
    <t>Методология</t>
  </si>
  <si>
    <t>Общие принципы</t>
  </si>
  <si>
    <t>Ячейки для внесения данных вручную; если такая ячейка</t>
  </si>
  <si>
    <t>пустая, то она окрашена в оранжевый цвет, если в нее внесены данные, то она белая или зеленая или синяя.</t>
  </si>
  <si>
    <t>Ячейки для внесения данных из выпадающего списка.</t>
  </si>
  <si>
    <t>Все ключевые списки модели, в т.ч. выпадающие, сосредоточены</t>
  </si>
  <si>
    <r>
      <t>на листе "</t>
    </r>
    <r>
      <rPr>
        <b/>
        <sz val="9"/>
        <color theme="1"/>
        <rFont val="Calibri"/>
        <family val="2"/>
        <charset val="204"/>
        <scheme val="minor"/>
      </rPr>
      <t>списки</t>
    </r>
    <r>
      <rPr>
        <sz val="9"/>
        <color theme="1"/>
        <rFont val="Calibri"/>
        <family val="2"/>
        <scheme val="minor"/>
      </rPr>
      <t>". Для изменения списка допустимых значений</t>
    </r>
  </si>
  <si>
    <r>
      <t xml:space="preserve"> необходимо зайти на лист "</t>
    </r>
    <r>
      <rPr>
        <b/>
        <sz val="9"/>
        <color theme="1"/>
        <rFont val="Calibri"/>
        <family val="2"/>
        <charset val="204"/>
        <scheme val="minor"/>
      </rPr>
      <t>списки</t>
    </r>
    <r>
      <rPr>
        <sz val="9"/>
        <color theme="1"/>
        <rFont val="Calibri"/>
        <family val="2"/>
        <scheme val="minor"/>
      </rPr>
      <t>" и поменять/добавить вручную</t>
    </r>
  </si>
  <si>
    <t>соответствующие значения.</t>
  </si>
  <si>
    <r>
      <t xml:space="preserve"> Создан лист "</t>
    </r>
    <r>
      <rPr>
        <b/>
        <sz val="9"/>
        <color theme="1"/>
        <rFont val="Calibri"/>
        <family val="2"/>
        <charset val="204"/>
        <scheme val="minor"/>
      </rPr>
      <t>kpi</t>
    </r>
    <r>
      <rPr>
        <sz val="9"/>
        <color theme="1"/>
        <rFont val="Calibri"/>
        <family val="2"/>
        <scheme val="minor"/>
      </rPr>
      <t>" со списком всех показателей (kpi) модели, так чтобы все вхождения такого показателя в те или иные ячейки возможно и различных листов модели задавались через формулы, настроенные прямой ссылкой на лист "</t>
    </r>
    <r>
      <rPr>
        <b/>
        <sz val="9"/>
        <color theme="1"/>
        <rFont val="Calibri"/>
        <family val="2"/>
        <charset val="204"/>
        <scheme val="minor"/>
      </rPr>
      <t>kpi</t>
    </r>
    <r>
      <rPr>
        <sz val="9"/>
        <color theme="1"/>
        <rFont val="Calibri"/>
        <family val="2"/>
        <scheme val="minor"/>
      </rPr>
      <t>".</t>
    </r>
  </si>
  <si>
    <r>
      <t>Для внесения данных о старте и продолжительности инвестиционного периода (периода производства энергосберигающих мероприятий), а также о горизонте расчетов, предусмотрена область ячеек N13-N17 в листе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". Расчеты модели по кредитосанию энергоконтракта вынесены в лист "</t>
    </r>
    <r>
      <rPr>
        <b/>
        <sz val="9"/>
        <color theme="1"/>
        <rFont val="Calibri"/>
        <family val="2"/>
        <charset val="204"/>
        <scheme val="minor"/>
      </rPr>
      <t>кредит</t>
    </r>
    <r>
      <rPr>
        <sz val="9"/>
        <color theme="1"/>
        <rFont val="Calibri"/>
        <family val="2"/>
        <scheme val="minor"/>
      </rPr>
      <t xml:space="preserve">", где предусмотрена временнАя </t>
    </r>
    <r>
      <rPr>
        <b/>
        <sz val="9"/>
        <color theme="1"/>
        <rFont val="Calibri"/>
        <family val="2"/>
        <charset val="204"/>
        <scheme val="minor"/>
      </rPr>
      <t>детализация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ежемесячная</t>
    </r>
    <r>
      <rPr>
        <sz val="9"/>
        <color theme="1"/>
        <rFont val="Calibri"/>
        <family val="2"/>
        <scheme val="minor"/>
      </rPr>
      <t>. Во вкладке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 xml:space="preserve">" производится расчет ключевых инвестиционных показателей в </t>
    </r>
    <r>
      <rPr>
        <b/>
        <sz val="9"/>
        <color theme="1"/>
        <rFont val="Calibri"/>
        <family val="2"/>
        <charset val="204"/>
        <scheme val="minor"/>
      </rPr>
      <t>ежегодной детализации</t>
    </r>
    <r>
      <rPr>
        <sz val="9"/>
        <color theme="1"/>
        <rFont val="Calibri"/>
        <family val="2"/>
        <scheme val="minor"/>
      </rPr>
      <t>. Ставка дисконтирования задается в ячейке N63 вкладки "</t>
    </r>
    <r>
      <rPr>
        <b/>
        <sz val="9"/>
        <color theme="1"/>
        <rFont val="Calibri"/>
        <family val="2"/>
        <charset val="204"/>
        <scheme val="minor"/>
      </rPr>
      <t>главная</t>
    </r>
    <r>
      <rPr>
        <sz val="9"/>
        <color theme="1"/>
        <rFont val="Calibri"/>
        <family val="2"/>
        <scheme val="minor"/>
      </rPr>
      <t>".</t>
    </r>
  </si>
  <si>
    <t>эффект_кВт</t>
  </si>
  <si>
    <t>В данной вкладке рассчитывается эффект от энергосберегающих мероприятий в кВт*часах.</t>
  </si>
  <si>
    <t>В ячейках N13-N23 и N25-N35 пользователем вручную задаются количества единиц электрооборудования "ДО" и "ПОСЛЕ" проведения энергосберегающих мероприятий.</t>
  </si>
  <si>
    <t>В ячейках N37-N47 и N49-N59 пользователем вручную задаются мощности в кВт каждого типа электрооборудования "ДО" и "ПОСЛЕ" проведения энергосберегающих мероприятий.</t>
  </si>
  <si>
    <t>В ячейках N61-N71 и N73-N83 пользователем вручную задаются длительности в часах среднесуточного потребления каждого типа электрооборудования "ДО" и "ПОСЛЕ" проведения энергосберегающих мероприятий в распределении по месяцам года (с учетом сезонности потребления).</t>
  </si>
  <si>
    <t>В ячейках N85-N95 и N97-N107 рассчитываются длительности в часах ежемесячного потребления эл/энергии каждого типа электрооборудования "ДО" и "ПОСЛЕ" проведения энергосберегающих мероприятий в распределении по месяцам года (с учетом сезонности потребления).</t>
  </si>
  <si>
    <t>В ячейках N109-N119 и N121-N131 рассчитывается ежемесячное энергопотребление в кВт*часах каждого типа электрооборудования "ДО" и "ПОСЛЕ" проведения энергосберегающих мероприятий в распределении по месяцам года (с учетом сезонности потребления).</t>
  </si>
  <si>
    <t>В ячейках N133-N143 берется разница между ежемесячным энергопотреблением в кВт*часах каждого типа электрооборудования "ПОСЛЕ" и "ДО" проведения энергосберегающих мероприятий в распределении по месяцам года. Тем самым рассчитывается эффект в натуральных величинах, в кВт*часах, от проведения энергосберегающих мероприятий.</t>
  </si>
  <si>
    <t>кредит</t>
  </si>
  <si>
    <t>В данной вкладке рассчитывается эффект от энергосберегающих мероприятий в рублях - в строке 15 - путем перемножения эффекта в кВт*часах из вкладки "эффект_кВт" на прогнозную стоимость 1кВт*часа заданную в строке 29 вкладки "главная". После чего сюда же подтягиваются все расходы, связанные с проектом, рассчитываются кассовые разрывы, которые в свою очередь "закрываются" посредством привлечения овердрафтного кредитования - расчет которого произведен в строках 33-49.</t>
  </si>
  <si>
    <t>энергоконтракт</t>
  </si>
  <si>
    <t>инвестиционная номенклаткра задается в столбцах K и N листа "списки"</t>
  </si>
  <si>
    <r>
      <t>Размер инвестиций в виде поступления денежных средств общей суммой задается пользователем вручную во вкладке "</t>
    </r>
    <r>
      <rPr>
        <b/>
        <sz val="9"/>
        <color theme="1"/>
        <rFont val="Calibri"/>
        <family val="2"/>
        <charset val="204"/>
        <scheme val="minor"/>
      </rPr>
      <t>энергоконтракт</t>
    </r>
    <r>
      <rPr>
        <sz val="9"/>
        <color theme="1"/>
        <rFont val="Calibri"/>
        <family val="2"/>
        <scheme val="minor"/>
      </rPr>
      <t>" в ячейке N13, после чего пользователю необходимо также вручную распределить поступление инвестиционных денежных средств по месяцам инвестиционного периода в ячейках начиная с V15 и правее. В модели это распределение задается по умолчанию равномерным.</t>
    </r>
  </si>
  <si>
    <t>Размеры долевого распределения капитальных затрат, затрат на оборудование и прочих начальных инвестиционных расходов вносятся вручную пользователем во вкладке "энергоконтракт", начиная со столбца U в строках 20-22, и далее, эти затраты разносятся по месяцам инвестиционного периода самостоятельно пользователем.</t>
  </si>
  <si>
    <r>
      <t>В ячейках N32-N41 вкладки "</t>
    </r>
    <r>
      <rPr>
        <b/>
        <sz val="9"/>
        <color theme="1"/>
        <rFont val="Calibri"/>
        <family val="2"/>
        <charset val="204"/>
        <scheme val="minor"/>
      </rPr>
      <t>энергоконтракт</t>
    </r>
    <r>
      <rPr>
        <sz val="9"/>
        <color theme="1"/>
        <rFont val="Calibri"/>
        <family val="2"/>
        <scheme val="minor"/>
      </rPr>
      <t>" пользователь вручную задает периоды оборачиваемости капитальных затрат. В строках 44,46,47 задаются прочие расходы инвестиционной фазы.</t>
    </r>
  </si>
  <si>
    <t>главная</t>
  </si>
  <si>
    <t>Расчет ключевых инвестиционных показателей.</t>
  </si>
  <si>
    <r>
      <rPr>
        <b/>
        <sz val="9"/>
        <color theme="1"/>
        <rFont val="Calibri"/>
        <family val="2"/>
        <charset val="204"/>
        <scheme val="minor"/>
      </rPr>
      <t>Расчет показателей: NPV</t>
    </r>
    <r>
      <rPr>
        <sz val="9"/>
        <color theme="1"/>
        <rFont val="Calibri"/>
        <family val="2"/>
        <scheme val="minor"/>
      </rPr>
      <t xml:space="preserve"> - дисконтированный финансовый поток от основной деятельности со ставкой дисконтирования задаваемой в ячейке N63. </t>
    </r>
    <r>
      <rPr>
        <b/>
        <sz val="9"/>
        <color theme="1"/>
        <rFont val="Calibri"/>
        <family val="2"/>
        <charset val="204"/>
        <scheme val="minor"/>
      </rPr>
      <t>ROI=NPV/Inv; PI - NPV от суммы финпотока основной деятельности и возврата инвестиций деленный на инвестиции; PP - количество лет окупаемости инвестиций - фиксируется месяц, когда сумма возвратов впервые превышает начальные инвестиции, после чего количество месяцев делится на 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</si>
</sst>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.000"/>
    <numFmt numFmtId="166" formatCode="#,##0.0"/>
    <numFmt numFmtId="167" formatCode="0.0%"/>
  </numFmts>
  <fonts count="5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5" tint="-0.499984740745262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theme="8" tint="-0.499984740745262"/>
      <name val="Calibri"/>
      <family val="2"/>
      <charset val="204"/>
      <scheme val="minor"/>
    </font>
    <font>
      <b/>
      <sz val="8"/>
      <color theme="5" tint="-0.499984740745262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8"/>
      <color theme="1" tint="0.499984740745262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9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sz val="8"/>
      <color theme="5" tint="-0.499984740745262"/>
      <name val="Calibri"/>
      <family val="2"/>
      <charset val="204"/>
      <scheme val="minor"/>
    </font>
    <font>
      <b/>
      <sz val="8"/>
      <color theme="8" tint="-0.499984740745262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9" tint="-0.499984740745262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sz val="9"/>
      <color theme="1" tint="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8" tint="-0.499984740745262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ashed">
        <color theme="5" tint="-0.499984740745262"/>
      </left>
      <right style="dashed">
        <color theme="5" tint="-0.499984740745262"/>
      </right>
      <top style="dashed">
        <color theme="5" tint="-0.499984740745262"/>
      </top>
      <bottom style="dashed">
        <color theme="5" tint="-0.499984740745262"/>
      </bottom>
      <diagonal/>
    </border>
    <border>
      <left style="dashed">
        <color theme="9" tint="-0.499984740745262"/>
      </left>
      <right style="dashed">
        <color theme="9" tint="-0.499984740745262"/>
      </right>
      <top style="dashed">
        <color theme="9" tint="-0.499984740745262"/>
      </top>
      <bottom style="dashed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ashed">
        <color theme="9" tint="-0.499984740745262"/>
      </right>
      <top style="dashed">
        <color theme="9" tint="-0.499984740745262"/>
      </top>
      <bottom style="dashed">
        <color theme="9" tint="-0.499984740745262"/>
      </bottom>
      <diagonal/>
    </border>
    <border>
      <left style="dashed">
        <color theme="9" tint="-0.499984740745262"/>
      </left>
      <right style="dashed">
        <color theme="9" tint="-0.499984740745262"/>
      </right>
      <top style="dashed">
        <color theme="9" tint="-0.499984740745262"/>
      </top>
      <bottom style="thin">
        <color theme="9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rgb="FFC00000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0.39994506668294322"/>
      </bottom>
      <diagonal/>
    </border>
    <border>
      <left/>
      <right/>
      <top style="medium">
        <color theme="9" tint="-0.499984740745262"/>
      </top>
      <bottom style="thin">
        <color theme="9" tint="0.3999450666829432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0.39994506668294322"/>
      </bottom>
      <diagonal/>
    </border>
    <border>
      <left style="medium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medium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-0.499984740745262"/>
      </left>
      <right/>
      <top style="thin">
        <color theme="9" tint="0.39994506668294322"/>
      </top>
      <bottom style="medium">
        <color theme="9" tint="-0.499984740745262"/>
      </bottom>
      <diagonal/>
    </border>
    <border>
      <left/>
      <right/>
      <top style="thin">
        <color theme="9" tint="0.3999450666829432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0.39994506668294322"/>
      </top>
      <bottom style="medium">
        <color theme="9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4" borderId="0" xfId="0" applyNumberFormat="1" applyFont="1" applyFill="1"/>
    <xf numFmtId="0" fontId="16" fillId="2" borderId="0" xfId="0" applyFont="1" applyFill="1"/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6" fillId="0" borderId="0" xfId="0" applyFont="1"/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14" fontId="4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2" fillId="0" borderId="0" xfId="0" applyFont="1"/>
    <xf numFmtId="164" fontId="4" fillId="5" borderId="3" xfId="0" applyNumberFormat="1" applyFont="1" applyFill="1" applyBorder="1"/>
    <xf numFmtId="164" fontId="3" fillId="5" borderId="0" xfId="0" applyNumberFormat="1" applyFont="1" applyFill="1"/>
    <xf numFmtId="0" fontId="21" fillId="4" borderId="4" xfId="0" applyFont="1" applyFill="1" applyBorder="1"/>
    <xf numFmtId="0" fontId="15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21" fillId="6" borderId="4" xfId="0" applyFont="1" applyFill="1" applyBorder="1"/>
    <xf numFmtId="164" fontId="3" fillId="6" borderId="0" xfId="0" applyNumberFormat="1" applyFont="1" applyFill="1"/>
    <xf numFmtId="14" fontId="1" fillId="2" borderId="0" xfId="0" applyNumberFormat="1" applyFont="1" applyFill="1"/>
    <xf numFmtId="0" fontId="1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" fillId="2" borderId="4" xfId="0" applyFont="1" applyFill="1" applyBorder="1"/>
    <xf numFmtId="165" fontId="1" fillId="2" borderId="4" xfId="0" applyNumberFormat="1" applyFont="1" applyFill="1" applyBorder="1"/>
    <xf numFmtId="166" fontId="1" fillId="2" borderId="4" xfId="0" applyNumberFormat="1" applyFont="1" applyFill="1" applyBorder="1"/>
    <xf numFmtId="3" fontId="1" fillId="2" borderId="0" xfId="0" applyNumberFormat="1" applyFont="1" applyFill="1"/>
    <xf numFmtId="3" fontId="3" fillId="2" borderId="0" xfId="0" applyNumberFormat="1" applyFont="1" applyFill="1"/>
    <xf numFmtId="14" fontId="24" fillId="7" borderId="0" xfId="0" applyNumberFormat="1" applyFont="1" applyFill="1"/>
    <xf numFmtId="3" fontId="2" fillId="2" borderId="0" xfId="0" applyNumberFormat="1" applyFont="1" applyFill="1"/>
    <xf numFmtId="3" fontId="4" fillId="2" borderId="0" xfId="0" applyNumberFormat="1" applyFont="1" applyFill="1"/>
    <xf numFmtId="3" fontId="24" fillId="7" borderId="0" xfId="0" applyNumberFormat="1" applyFont="1" applyFill="1"/>
    <xf numFmtId="14" fontId="24" fillId="8" borderId="0" xfId="0" applyNumberFormat="1" applyFont="1" applyFill="1"/>
    <xf numFmtId="3" fontId="24" fillId="8" borderId="0" xfId="0" applyNumberFormat="1" applyFont="1" applyFill="1"/>
    <xf numFmtId="166" fontId="1" fillId="2" borderId="0" xfId="0" applyNumberFormat="1" applyFont="1" applyFill="1"/>
    <xf numFmtId="14" fontId="24" fillId="9" borderId="0" xfId="0" applyNumberFormat="1" applyFont="1" applyFill="1"/>
    <xf numFmtId="3" fontId="24" fillId="9" borderId="0" xfId="0" applyNumberFormat="1" applyFont="1" applyFill="1"/>
    <xf numFmtId="0" fontId="25" fillId="2" borderId="0" xfId="0" applyFont="1" applyFill="1"/>
    <xf numFmtId="3" fontId="26" fillId="10" borderId="5" xfId="0" applyNumberFormat="1" applyFont="1" applyFill="1" applyBorder="1"/>
    <xf numFmtId="167" fontId="26" fillId="10" borderId="7" xfId="0" applyNumberFormat="1" applyFont="1" applyFill="1" applyBorder="1"/>
    <xf numFmtId="167" fontId="26" fillId="10" borderId="6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3" fontId="14" fillId="2" borderId="0" xfId="0" applyNumberFormat="1" applyFont="1" applyFill="1"/>
    <xf numFmtId="0" fontId="29" fillId="2" borderId="0" xfId="0" applyFont="1" applyFill="1"/>
    <xf numFmtId="14" fontId="29" fillId="2" borderId="0" xfId="0" applyNumberFormat="1" applyFont="1" applyFill="1"/>
    <xf numFmtId="0" fontId="30" fillId="2" borderId="0" xfId="0" applyFont="1" applyFill="1"/>
    <xf numFmtId="0" fontId="31" fillId="2" borderId="0" xfId="0" applyFont="1" applyFill="1" applyAlignment="1">
      <alignment horizontal="center" vertical="center"/>
    </xf>
    <xf numFmtId="0" fontId="29" fillId="0" borderId="0" xfId="0" applyFont="1"/>
    <xf numFmtId="0" fontId="32" fillId="2" borderId="0" xfId="0" applyFont="1" applyFill="1" applyAlignment="1">
      <alignment horizontal="center" vertical="center"/>
    </xf>
    <xf numFmtId="167" fontId="28" fillId="10" borderId="5" xfId="0" applyNumberFormat="1" applyFont="1" applyFill="1" applyBorder="1"/>
    <xf numFmtId="167" fontId="28" fillId="10" borderId="7" xfId="0" applyNumberFormat="1" applyFont="1" applyFill="1" applyBorder="1"/>
    <xf numFmtId="0" fontId="27" fillId="0" borderId="0" xfId="0" applyFont="1"/>
    <xf numFmtId="167" fontId="28" fillId="10" borderId="8" xfId="0" applyNumberFormat="1" applyFont="1" applyFill="1" applyBorder="1"/>
    <xf numFmtId="167" fontId="28" fillId="10" borderId="6" xfId="0" applyNumberFormat="1" applyFont="1" applyFill="1" applyBorder="1"/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27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167" fontId="26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35" fillId="2" borderId="0" xfId="0" applyFont="1" applyFill="1" applyAlignment="1">
      <alignment horizontal="right"/>
    </xf>
    <xf numFmtId="0" fontId="36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7" fontId="37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39" fillId="10" borderId="5" xfId="0" applyNumberFormat="1" applyFont="1" applyFill="1" applyBorder="1"/>
    <xf numFmtId="3" fontId="15" fillId="2" borderId="0" xfId="0" applyNumberFormat="1" applyFont="1" applyFill="1" applyAlignment="1">
      <alignment horizontal="right"/>
    </xf>
    <xf numFmtId="3" fontId="32" fillId="2" borderId="0" xfId="0" applyNumberFormat="1" applyFont="1" applyFill="1" applyAlignment="1">
      <alignment horizontal="center" vertical="center"/>
    </xf>
    <xf numFmtId="3" fontId="28" fillId="10" borderId="5" xfId="0" applyNumberFormat="1" applyFont="1" applyFill="1" applyBorder="1"/>
    <xf numFmtId="3" fontId="28" fillId="10" borderId="7" xfId="0" applyNumberFormat="1" applyFont="1" applyFill="1" applyBorder="1"/>
    <xf numFmtId="0" fontId="2" fillId="12" borderId="1" xfId="0" applyFont="1" applyFill="1" applyBorder="1"/>
    <xf numFmtId="167" fontId="40" fillId="2" borderId="4" xfId="0" applyNumberFormat="1" applyFont="1" applyFill="1" applyBorder="1"/>
    <xf numFmtId="0" fontId="40" fillId="2" borderId="0" xfId="0" applyFont="1" applyFill="1"/>
    <xf numFmtId="0" fontId="42" fillId="2" borderId="0" xfId="0" applyFont="1" applyFill="1"/>
    <xf numFmtId="0" fontId="43" fillId="2" borderId="0" xfId="0" applyFont="1" applyFill="1"/>
    <xf numFmtId="14" fontId="43" fillId="2" borderId="0" xfId="0" applyNumberFormat="1" applyFont="1" applyFill="1"/>
    <xf numFmtId="0" fontId="43" fillId="2" borderId="0" xfId="0" applyFont="1" applyFill="1" applyAlignment="1">
      <alignment horizontal="center" vertical="center"/>
    </xf>
    <xf numFmtId="3" fontId="43" fillId="2" borderId="0" xfId="0" applyNumberFormat="1" applyFont="1" applyFill="1" applyAlignment="1">
      <alignment horizontal="right"/>
    </xf>
    <xf numFmtId="3" fontId="43" fillId="2" borderId="0" xfId="0" applyNumberFormat="1" applyFont="1" applyFill="1"/>
    <xf numFmtId="0" fontId="43" fillId="0" borderId="0" xfId="0" applyFont="1"/>
    <xf numFmtId="0" fontId="2" fillId="13" borderId="10" xfId="0" applyFont="1" applyFill="1" applyBorder="1"/>
    <xf numFmtId="167" fontId="23" fillId="2" borderId="4" xfId="0" applyNumberFormat="1" applyFont="1" applyFill="1" applyBorder="1"/>
    <xf numFmtId="4" fontId="23" fillId="2" borderId="4" xfId="0" applyNumberFormat="1" applyFont="1" applyFill="1" applyBorder="1"/>
    <xf numFmtId="4" fontId="4" fillId="2" borderId="0" xfId="0" applyNumberFormat="1" applyFont="1" applyFill="1"/>
    <xf numFmtId="0" fontId="41" fillId="7" borderId="0" xfId="0" applyFont="1" applyFill="1"/>
    <xf numFmtId="166" fontId="4" fillId="2" borderId="0" xfId="0" applyNumberFormat="1" applyFont="1" applyFill="1"/>
    <xf numFmtId="0" fontId="41" fillId="8" borderId="0" xfId="0" applyFont="1" applyFill="1"/>
    <xf numFmtId="0" fontId="41" fillId="9" borderId="0" xfId="0" applyFont="1" applyFill="1"/>
    <xf numFmtId="0" fontId="2" fillId="14" borderId="11" xfId="0" applyFont="1" applyFill="1" applyBorder="1"/>
    <xf numFmtId="2" fontId="2" fillId="2" borderId="9" xfId="0" applyNumberFormat="1" applyFont="1" applyFill="1" applyBorder="1" applyProtection="1"/>
    <xf numFmtId="0" fontId="2" fillId="2" borderId="0" xfId="0" applyFont="1" applyFill="1" applyProtection="1"/>
    <xf numFmtId="0" fontId="44" fillId="2" borderId="0" xfId="0" applyFont="1" applyFill="1"/>
    <xf numFmtId="0" fontId="45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3" fontId="2" fillId="15" borderId="9" xfId="0" applyNumberFormat="1" applyFont="1" applyFill="1" applyBorder="1" applyProtection="1"/>
    <xf numFmtId="3" fontId="47" fillId="15" borderId="9" xfId="0" applyNumberFormat="1" applyFont="1" applyFill="1" applyBorder="1" applyProtection="1"/>
    <xf numFmtId="3" fontId="47" fillId="11" borderId="9" xfId="0" applyNumberFormat="1" applyFont="1" applyFill="1" applyBorder="1" applyProtection="1"/>
    <xf numFmtId="3" fontId="2" fillId="11" borderId="9" xfId="0" applyNumberFormat="1" applyFont="1" applyFill="1" applyBorder="1" applyProtection="1"/>
    <xf numFmtId="3" fontId="47" fillId="16" borderId="9" xfId="0" applyNumberFormat="1" applyFont="1" applyFill="1" applyBorder="1" applyProtection="1"/>
    <xf numFmtId="14" fontId="2" fillId="15" borderId="0" xfId="0" applyNumberFormat="1" applyFont="1" applyFill="1" applyProtection="1"/>
    <xf numFmtId="14" fontId="47" fillId="15" borderId="0" xfId="0" applyNumberFormat="1" applyFont="1" applyFill="1" applyProtection="1"/>
    <xf numFmtId="14" fontId="47" fillId="11" borderId="0" xfId="0" applyNumberFormat="1" applyFont="1" applyFill="1" applyProtection="1"/>
    <xf numFmtId="14" fontId="2" fillId="11" borderId="0" xfId="0" applyNumberFormat="1" applyFont="1" applyFill="1" applyProtection="1"/>
    <xf numFmtId="14" fontId="47" fillId="16" borderId="0" xfId="0" applyNumberFormat="1" applyFont="1" applyFill="1" applyProtection="1"/>
    <xf numFmtId="0" fontId="48" fillId="2" borderId="0" xfId="0" applyFont="1" applyFill="1"/>
    <xf numFmtId="0" fontId="49" fillId="2" borderId="0" xfId="0" applyFont="1" applyFill="1"/>
    <xf numFmtId="0" fontId="50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48" fillId="0" borderId="0" xfId="0" applyFont="1"/>
    <xf numFmtId="0" fontId="52" fillId="8" borderId="0" xfId="0" applyFont="1" applyFill="1"/>
    <xf numFmtId="14" fontId="48" fillId="2" borderId="0" xfId="0" applyNumberFormat="1" applyFont="1" applyFill="1"/>
    <xf numFmtId="9" fontId="48" fillId="2" borderId="0" xfId="0" applyNumberFormat="1" applyFont="1" applyFill="1"/>
    <xf numFmtId="4" fontId="29" fillId="2" borderId="0" xfId="0" applyNumberFormat="1" applyFont="1" applyFill="1"/>
    <xf numFmtId="166" fontId="48" fillId="2" borderId="0" xfId="0" applyNumberFormat="1" applyFont="1" applyFill="1"/>
    <xf numFmtId="166" fontId="48" fillId="2" borderId="0" xfId="0" applyNumberFormat="1" applyFont="1" applyFill="1" applyAlignment="1">
      <alignment horizontal="right"/>
    </xf>
    <xf numFmtId="14" fontId="3" fillId="2" borderId="12" xfId="0" applyNumberFormat="1" applyFont="1" applyFill="1" applyBorder="1"/>
    <xf numFmtId="0" fontId="10" fillId="2" borderId="13" xfId="0" applyFont="1" applyFill="1" applyBorder="1" applyAlignment="1">
      <alignment horizontal="center" vertical="center"/>
    </xf>
    <xf numFmtId="0" fontId="3" fillId="2" borderId="13" xfId="0" applyFont="1" applyFill="1" applyBorder="1"/>
    <xf numFmtId="167" fontId="3" fillId="2" borderId="14" xfId="0" applyNumberFormat="1" applyFont="1" applyFill="1" applyBorder="1"/>
    <xf numFmtId="0" fontId="3" fillId="2" borderId="15" xfId="0" applyFont="1" applyFill="1" applyBorder="1"/>
    <xf numFmtId="0" fontId="10" fillId="2" borderId="16" xfId="0" applyFont="1" applyFill="1" applyBorder="1" applyAlignment="1">
      <alignment horizontal="center" vertical="center"/>
    </xf>
    <xf numFmtId="0" fontId="3" fillId="2" borderId="16" xfId="0" applyFont="1" applyFill="1" applyBorder="1"/>
    <xf numFmtId="167" fontId="3" fillId="2" borderId="17" xfId="0" applyNumberFormat="1" applyFont="1" applyFill="1" applyBorder="1"/>
    <xf numFmtId="166" fontId="3" fillId="2" borderId="17" xfId="0" applyNumberFormat="1" applyFont="1" applyFill="1" applyBorder="1"/>
    <xf numFmtId="0" fontId="3" fillId="2" borderId="18" xfId="0" applyFont="1" applyFill="1" applyBorder="1"/>
    <xf numFmtId="0" fontId="10" fillId="2" borderId="19" xfId="0" applyFont="1" applyFill="1" applyBorder="1" applyAlignment="1">
      <alignment horizontal="center" vertical="center"/>
    </xf>
    <xf numFmtId="0" fontId="3" fillId="2" borderId="19" xfId="0" applyFont="1" applyFill="1" applyBorder="1"/>
    <xf numFmtId="166" fontId="3" fillId="2" borderId="20" xfId="0" applyNumberFormat="1" applyFont="1" applyFill="1" applyBorder="1"/>
    <xf numFmtId="4" fontId="53" fillId="2" borderId="4" xfId="0" applyNumberFormat="1" applyFont="1" applyFill="1" applyBorder="1"/>
    <xf numFmtId="0" fontId="16" fillId="2" borderId="0" xfId="0" quotePrefix="1" applyFont="1" applyFill="1" applyAlignment="1">
      <alignment horizontal="center" vertical="center"/>
    </xf>
    <xf numFmtId="0" fontId="14" fillId="2" borderId="0" xfId="0" applyFont="1" applyFill="1"/>
    <xf numFmtId="167" fontId="48" fillId="2" borderId="0" xfId="0" applyNumberFormat="1" applyFont="1" applyFill="1"/>
    <xf numFmtId="0" fontId="54" fillId="2" borderId="0" xfId="0" quotePrefix="1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17" borderId="0" xfId="0" applyFont="1" applyFill="1"/>
    <xf numFmtId="0" fontId="2" fillId="17" borderId="0" xfId="0" applyFont="1" applyFill="1" applyAlignment="1">
      <alignment vertical="center" wrapText="1"/>
    </xf>
    <xf numFmtId="0" fontId="48" fillId="17" borderId="0" xfId="0" applyFont="1" applyFill="1"/>
    <xf numFmtId="0" fontId="48" fillId="2" borderId="0" xfId="0" applyFont="1" applyFill="1" applyAlignment="1">
      <alignment vertical="center" wrapText="1"/>
    </xf>
    <xf numFmtId="0" fontId="2" fillId="5" borderId="21" xfId="0" applyFont="1" applyFill="1" applyBorder="1"/>
    <xf numFmtId="0" fontId="4" fillId="17" borderId="0" xfId="0" applyFont="1" applyFill="1"/>
    <xf numFmtId="0" fontId="4" fillId="2" borderId="0" xfId="0" applyFont="1" applyFill="1" applyAlignment="1">
      <alignment vertical="center" wrapText="1"/>
    </xf>
    <xf numFmtId="0" fontId="2" fillId="13" borderId="2" xfId="0" applyFont="1" applyFill="1" applyBorder="1"/>
    <xf numFmtId="0" fontId="2" fillId="15" borderId="0" xfId="0" applyFont="1" applyFill="1" applyAlignment="1">
      <alignment vertical="center" wrapText="1"/>
    </xf>
    <xf numFmtId="0" fontId="2" fillId="13" borderId="22" xfId="0" applyFont="1" applyFill="1" applyBorder="1"/>
    <xf numFmtId="0" fontId="26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09"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investitsionnogo_kalkulyatora_dlya_proekta_povysheniya_energoeffektivnost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investitsionnogo_kalkulyatora_dlya_proekta_povysheniya_energoeffektivnost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investitsionnogo_kalkulyatora_dlya_proekta_povysheniya_energoeffektivnost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investitsionnogo_kalkulyatora_dlya_proekta_povysheniya_energoeffektivnost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99060</xdr:colOff>
      <xdr:row>1</xdr:row>
      <xdr:rowOff>53340</xdr:rowOff>
    </xdr:from>
    <xdr:to>
      <xdr:col>23</xdr:col>
      <xdr:colOff>114460</xdr:colOff>
      <xdr:row>6</xdr:row>
      <xdr:rowOff>53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460" y="1828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2072640</xdr:colOff>
      <xdr:row>0</xdr:row>
      <xdr:rowOff>106680</xdr:rowOff>
    </xdr:from>
    <xdr:to>
      <xdr:col>12</xdr:col>
      <xdr:colOff>30480</xdr:colOff>
      <xdr:row>6</xdr:row>
      <xdr:rowOff>15240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повышения энергоэффективности MNGMNT.RU"/>
        </xdr:cNvPr>
        <xdr:cNvSpPr/>
      </xdr:nvSpPr>
      <xdr:spPr>
        <a:xfrm>
          <a:off x="2560320" y="10668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ПОВЫШЕНИЯ ЭНЕРГОЭФФЕКТИВНОСТИ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</xdr:colOff>
      <xdr:row>1</xdr:row>
      <xdr:rowOff>53340</xdr:rowOff>
    </xdr:from>
    <xdr:to>
      <xdr:col>18</xdr:col>
      <xdr:colOff>23020</xdr:colOff>
      <xdr:row>6</xdr:row>
      <xdr:rowOff>15293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860" y="1828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2103120</xdr:colOff>
      <xdr:row>0</xdr:row>
      <xdr:rowOff>114300</xdr:rowOff>
    </xdr:from>
    <xdr:to>
      <xdr:col>10</xdr:col>
      <xdr:colOff>243840</xdr:colOff>
      <xdr:row>6</xdr:row>
      <xdr:rowOff>38100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повышения энергоэффективности MNGMNT.RU"/>
        </xdr:cNvPr>
        <xdr:cNvSpPr/>
      </xdr:nvSpPr>
      <xdr:spPr>
        <a:xfrm>
          <a:off x="2590800" y="11430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ПОВЫШЕНИЯ ЭНЕРГОЭФФЕКТИВНОСТИ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</xdr:colOff>
      <xdr:row>1</xdr:row>
      <xdr:rowOff>45720</xdr:rowOff>
    </xdr:from>
    <xdr:to>
      <xdr:col>18</xdr:col>
      <xdr:colOff>68740</xdr:colOff>
      <xdr:row>6</xdr:row>
      <xdr:rowOff>7673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920" y="17526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6</xdr:col>
      <xdr:colOff>106680</xdr:colOff>
      <xdr:row>0</xdr:row>
      <xdr:rowOff>106680</xdr:rowOff>
    </xdr:from>
    <xdr:to>
      <xdr:col>11</xdr:col>
      <xdr:colOff>15240</xdr:colOff>
      <xdr:row>6</xdr:row>
      <xdr:rowOff>30480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повышения энергоэффективности MNGMNT.RU"/>
        </xdr:cNvPr>
        <xdr:cNvSpPr/>
      </xdr:nvSpPr>
      <xdr:spPr>
        <a:xfrm>
          <a:off x="3177540" y="10668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ПОВЫШЕНИЯ ЭНЕРГОЭФФЕКТИВНОСТИ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</xdr:row>
      <xdr:rowOff>53340</xdr:rowOff>
    </xdr:from>
    <xdr:to>
      <xdr:col>18</xdr:col>
      <xdr:colOff>53500</xdr:colOff>
      <xdr:row>6</xdr:row>
      <xdr:rowOff>15293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9680" y="1828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2339340</xdr:colOff>
      <xdr:row>0</xdr:row>
      <xdr:rowOff>121920</xdr:rowOff>
    </xdr:from>
    <xdr:to>
      <xdr:col>10</xdr:col>
      <xdr:colOff>45720</xdr:colOff>
      <xdr:row>6</xdr:row>
      <xdr:rowOff>45720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повышения энергоэффективности MNGMNT.RU"/>
        </xdr:cNvPr>
        <xdr:cNvSpPr/>
      </xdr:nvSpPr>
      <xdr:spPr>
        <a:xfrm>
          <a:off x="2827020" y="121920"/>
          <a:ext cx="1859280" cy="70104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ИНВСТПРОЕКТА</a:t>
          </a:r>
          <a:r>
            <a:rPr lang="ru-RU" sz="1000" b="1" baseline="0">
              <a:solidFill>
                <a:srgbClr val="002060"/>
              </a:solidFill>
            </a:rPr>
            <a:t> </a:t>
          </a:r>
          <a:r>
            <a:rPr lang="ru-RU" sz="1000" b="1">
              <a:solidFill>
                <a:srgbClr val="002060"/>
              </a:solidFill>
            </a:rPr>
            <a:t>ПОВЫШЕНИЯ ЭНЕРГОЭФФЕКТИВНОСТИ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4"/>
  <sheetViews>
    <sheetView showGridLines="0"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3" sqref="C3"/>
    </sheetView>
  </sheetViews>
  <sheetFormatPr defaultRowHeight="12" x14ac:dyDescent="0.25"/>
  <cols>
    <col min="1" max="3" width="0.88671875" style="2" customWidth="1"/>
    <col min="4" max="5" width="2.77734375" style="2" customWidth="1"/>
    <col min="6" max="6" width="8.88671875" style="2"/>
    <col min="7" max="7" width="2.77734375" style="2" customWidth="1"/>
    <col min="8" max="8" width="8.88671875" style="2"/>
    <col min="9" max="11" width="1.77734375" style="2" customWidth="1"/>
    <col min="12" max="12" width="51" style="174" customWidth="1"/>
    <col min="13" max="15" width="1.77734375" style="2" customWidth="1"/>
    <col min="16" max="18" width="0.88671875" style="2" customWidth="1"/>
    <col min="19" max="20" width="2.77734375" style="2" customWidth="1"/>
    <col min="21" max="16384" width="8.88671875" style="2"/>
  </cols>
  <sheetData>
    <row r="1" spans="1:20" ht="4.0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59"/>
      <c r="M1" s="6"/>
      <c r="N1" s="6"/>
      <c r="O1" s="6"/>
      <c r="P1" s="6"/>
      <c r="Q1" s="6"/>
      <c r="R1" s="6"/>
      <c r="S1" s="6"/>
      <c r="T1" s="6"/>
    </row>
    <row r="2" spans="1:20" ht="4.05" customHeight="1" x14ac:dyDescent="0.25">
      <c r="A2" s="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60"/>
      <c r="N2" s="160"/>
      <c r="O2" s="160"/>
      <c r="P2" s="160"/>
      <c r="Q2" s="160"/>
      <c r="R2" s="6"/>
      <c r="S2" s="6"/>
      <c r="T2" s="6"/>
    </row>
    <row r="3" spans="1:20" ht="4.05" customHeight="1" x14ac:dyDescent="0.25">
      <c r="A3" s="6"/>
      <c r="B3" s="160"/>
      <c r="C3" s="6"/>
      <c r="D3" s="6"/>
      <c r="E3" s="6"/>
      <c r="F3" s="6"/>
      <c r="G3" s="6"/>
      <c r="H3" s="6"/>
      <c r="I3" s="6"/>
      <c r="J3" s="6"/>
      <c r="K3" s="6"/>
      <c r="L3" s="159"/>
      <c r="M3" s="6"/>
      <c r="N3" s="6"/>
      <c r="O3" s="6"/>
      <c r="P3" s="6"/>
      <c r="Q3" s="160"/>
      <c r="R3" s="6"/>
      <c r="S3" s="6"/>
      <c r="T3" s="6"/>
    </row>
    <row r="4" spans="1:20" x14ac:dyDescent="0.25">
      <c r="A4" s="6"/>
      <c r="B4" s="160"/>
      <c r="C4" s="6"/>
      <c r="D4" s="6"/>
      <c r="E4" s="6"/>
      <c r="F4" s="6"/>
      <c r="G4" s="6"/>
      <c r="H4" s="6"/>
      <c r="I4" s="6"/>
      <c r="J4" s="6"/>
      <c r="K4" s="6"/>
      <c r="L4" s="159"/>
      <c r="M4" s="6"/>
      <c r="N4" s="6"/>
      <c r="O4" s="6"/>
      <c r="P4" s="6"/>
      <c r="Q4" s="160"/>
      <c r="R4" s="6"/>
      <c r="S4" s="6"/>
      <c r="T4" s="6"/>
    </row>
    <row r="5" spans="1:20" s="134" customFormat="1" ht="13.8" x14ac:dyDescent="0.3">
      <c r="A5" s="130"/>
      <c r="B5" s="162"/>
      <c r="C5" s="130"/>
      <c r="D5" s="130"/>
      <c r="E5" s="130" t="s">
        <v>118</v>
      </c>
      <c r="F5" s="130"/>
      <c r="G5" s="130"/>
      <c r="H5" s="130"/>
      <c r="I5" s="130"/>
      <c r="J5" s="130"/>
      <c r="K5" s="130"/>
      <c r="L5" s="163"/>
      <c r="M5" s="130"/>
      <c r="N5" s="130"/>
      <c r="O5" s="130"/>
      <c r="P5" s="130"/>
      <c r="Q5" s="162"/>
      <c r="R5" s="130"/>
      <c r="S5" s="130"/>
      <c r="T5" s="130"/>
    </row>
    <row r="6" spans="1:20" ht="4.05" customHeight="1" x14ac:dyDescent="0.25">
      <c r="A6" s="6"/>
      <c r="B6" s="160"/>
      <c r="C6" s="6"/>
      <c r="D6" s="6"/>
      <c r="E6" s="164"/>
      <c r="F6" s="164"/>
      <c r="G6" s="164"/>
      <c r="H6" s="6"/>
      <c r="I6" s="6"/>
      <c r="J6" s="6"/>
      <c r="K6" s="6"/>
      <c r="L6" s="159"/>
      <c r="M6" s="6"/>
      <c r="N6" s="6"/>
      <c r="O6" s="6"/>
      <c r="P6" s="6"/>
      <c r="Q6" s="160"/>
      <c r="R6" s="6"/>
      <c r="S6" s="6"/>
      <c r="T6" s="6"/>
    </row>
    <row r="7" spans="1:20" x14ac:dyDescent="0.25">
      <c r="A7" s="6"/>
      <c r="B7" s="160"/>
      <c r="C7" s="6"/>
      <c r="D7" s="6"/>
      <c r="E7" s="6"/>
      <c r="F7" s="6"/>
      <c r="G7" s="6"/>
      <c r="H7" s="6"/>
      <c r="I7" s="6"/>
      <c r="J7" s="6"/>
      <c r="K7" s="6"/>
      <c r="L7" s="159"/>
      <c r="M7" s="6"/>
      <c r="N7" s="6"/>
      <c r="O7" s="6"/>
      <c r="P7" s="6"/>
      <c r="Q7" s="160"/>
      <c r="R7" s="6"/>
      <c r="S7" s="6"/>
      <c r="T7" s="6"/>
    </row>
    <row r="8" spans="1:20" s="11" customFormat="1" x14ac:dyDescent="0.25">
      <c r="A8" s="10"/>
      <c r="B8" s="165"/>
      <c r="C8" s="10"/>
      <c r="D8" s="10"/>
      <c r="E8" s="10" t="s">
        <v>119</v>
      </c>
      <c r="F8" s="10"/>
      <c r="G8" s="10"/>
      <c r="H8" s="10"/>
      <c r="I8" s="10"/>
      <c r="J8" s="10"/>
      <c r="K8" s="10"/>
      <c r="L8" s="166"/>
      <c r="M8" s="10"/>
      <c r="N8" s="10"/>
      <c r="O8" s="10"/>
      <c r="P8" s="10"/>
      <c r="Q8" s="165"/>
      <c r="R8" s="10"/>
      <c r="S8" s="10"/>
      <c r="T8" s="10"/>
    </row>
    <row r="9" spans="1:20" ht="4.05" customHeight="1" x14ac:dyDescent="0.25">
      <c r="A9" s="6"/>
      <c r="B9" s="160"/>
      <c r="C9" s="6"/>
      <c r="D9" s="6"/>
      <c r="E9" s="164"/>
      <c r="F9" s="6"/>
      <c r="G9" s="6"/>
      <c r="H9" s="6"/>
      <c r="I9" s="6"/>
      <c r="J9" s="6"/>
      <c r="K9" s="6"/>
      <c r="L9" s="159"/>
      <c r="M9" s="6"/>
      <c r="N9" s="6"/>
      <c r="O9" s="6"/>
      <c r="P9" s="6"/>
      <c r="Q9" s="160"/>
      <c r="R9" s="6"/>
      <c r="S9" s="6"/>
      <c r="T9" s="6"/>
    </row>
    <row r="10" spans="1:20" x14ac:dyDescent="0.25">
      <c r="A10" s="6"/>
      <c r="B10" s="160"/>
      <c r="C10" s="6"/>
      <c r="D10" s="6"/>
      <c r="E10" s="6"/>
      <c r="F10" s="6"/>
      <c r="G10" s="13" t="s">
        <v>6</v>
      </c>
      <c r="H10" s="167"/>
      <c r="I10" s="6"/>
      <c r="J10" s="6"/>
      <c r="K10" s="6"/>
      <c r="L10" s="159" t="s">
        <v>120</v>
      </c>
      <c r="M10" s="6"/>
      <c r="N10" s="6"/>
      <c r="O10" s="6"/>
      <c r="P10" s="6"/>
      <c r="Q10" s="160"/>
      <c r="R10" s="6"/>
      <c r="S10" s="6"/>
      <c r="T10" s="6"/>
    </row>
    <row r="11" spans="1:20" ht="24" x14ac:dyDescent="0.25">
      <c r="A11" s="6"/>
      <c r="B11" s="160"/>
      <c r="C11" s="6"/>
      <c r="D11" s="6"/>
      <c r="E11" s="6"/>
      <c r="F11" s="6"/>
      <c r="G11" s="6"/>
      <c r="H11" s="6"/>
      <c r="I11" s="6"/>
      <c r="J11" s="6"/>
      <c r="K11" s="6"/>
      <c r="L11" s="159" t="s">
        <v>121</v>
      </c>
      <c r="M11" s="6"/>
      <c r="N11" s="6"/>
      <c r="O11" s="6"/>
      <c r="P11" s="6"/>
      <c r="Q11" s="160"/>
      <c r="R11" s="6"/>
      <c r="S11" s="6"/>
      <c r="T11" s="6"/>
    </row>
    <row r="12" spans="1:20" ht="4.05" customHeight="1" x14ac:dyDescent="0.25">
      <c r="A12" s="6"/>
      <c r="B12" s="160"/>
      <c r="C12" s="6"/>
      <c r="D12" s="6"/>
      <c r="E12" s="6"/>
      <c r="F12" s="6"/>
      <c r="G12" s="6"/>
      <c r="H12" s="6"/>
      <c r="I12" s="6"/>
      <c r="J12" s="6"/>
      <c r="K12" s="6"/>
      <c r="L12" s="168"/>
      <c r="M12" s="6"/>
      <c r="N12" s="6"/>
      <c r="O12" s="6"/>
      <c r="P12" s="6"/>
      <c r="Q12" s="160"/>
      <c r="R12" s="6"/>
      <c r="S12" s="6"/>
      <c r="T12" s="6"/>
    </row>
    <row r="13" spans="1:20" x14ac:dyDescent="0.25">
      <c r="A13" s="6"/>
      <c r="B13" s="160"/>
      <c r="C13" s="6"/>
      <c r="D13" s="6"/>
      <c r="E13" s="6"/>
      <c r="F13" s="6"/>
      <c r="G13" s="13" t="s">
        <v>6</v>
      </c>
      <c r="H13" s="169"/>
      <c r="I13" s="170" t="s">
        <v>8</v>
      </c>
      <c r="J13" s="6"/>
      <c r="K13" s="6"/>
      <c r="L13" s="171" t="s">
        <v>122</v>
      </c>
      <c r="M13" s="6"/>
      <c r="N13" s="6"/>
      <c r="O13" s="6"/>
      <c r="P13" s="6"/>
      <c r="Q13" s="160"/>
      <c r="R13" s="6"/>
      <c r="S13" s="6"/>
      <c r="T13" s="6"/>
    </row>
    <row r="14" spans="1:20" x14ac:dyDescent="0.25">
      <c r="A14" s="6"/>
      <c r="B14" s="160"/>
      <c r="C14" s="6"/>
      <c r="D14" s="6"/>
      <c r="E14" s="6"/>
      <c r="F14" s="6"/>
      <c r="G14" s="6"/>
      <c r="H14" s="6"/>
      <c r="I14" s="6"/>
      <c r="J14" s="6"/>
      <c r="K14" s="6"/>
      <c r="L14" s="172" t="s">
        <v>123</v>
      </c>
      <c r="M14" s="6"/>
      <c r="N14" s="6"/>
      <c r="O14" s="6"/>
      <c r="P14" s="6"/>
      <c r="Q14" s="160"/>
      <c r="R14" s="6"/>
      <c r="S14" s="6"/>
      <c r="T14" s="6"/>
    </row>
    <row r="15" spans="1:20" x14ac:dyDescent="0.25">
      <c r="A15" s="6"/>
      <c r="B15" s="160"/>
      <c r="C15" s="6"/>
      <c r="D15" s="6"/>
      <c r="E15" s="6"/>
      <c r="F15" s="6"/>
      <c r="G15" s="6"/>
      <c r="H15" s="6"/>
      <c r="I15" s="6"/>
      <c r="J15" s="6"/>
      <c r="K15" s="6"/>
      <c r="L15" s="159" t="s">
        <v>124</v>
      </c>
      <c r="M15" s="6"/>
      <c r="N15" s="6"/>
      <c r="O15" s="6"/>
      <c r="P15" s="6"/>
      <c r="Q15" s="160"/>
      <c r="R15" s="6"/>
      <c r="S15" s="6"/>
      <c r="T15" s="6"/>
    </row>
    <row r="16" spans="1:20" x14ac:dyDescent="0.25">
      <c r="A16" s="6"/>
      <c r="B16" s="160"/>
      <c r="C16" s="6"/>
      <c r="D16" s="6"/>
      <c r="E16" s="6"/>
      <c r="F16" s="6"/>
      <c r="G16" s="6"/>
      <c r="H16" s="6"/>
      <c r="I16" s="6"/>
      <c r="J16" s="6"/>
      <c r="K16" s="6"/>
      <c r="L16" s="159" t="s">
        <v>125</v>
      </c>
      <c r="M16" s="6"/>
      <c r="N16" s="6"/>
      <c r="O16" s="6"/>
      <c r="P16" s="6"/>
      <c r="Q16" s="160"/>
      <c r="R16" s="6"/>
      <c r="S16" s="6"/>
      <c r="T16" s="6"/>
    </row>
    <row r="17" spans="1:20" x14ac:dyDescent="0.25">
      <c r="A17" s="6"/>
      <c r="B17" s="160"/>
      <c r="C17" s="6"/>
      <c r="D17" s="6"/>
      <c r="E17" s="6"/>
      <c r="F17" s="6"/>
      <c r="G17" s="6"/>
      <c r="H17" s="6"/>
      <c r="I17" s="6"/>
      <c r="J17" s="6"/>
      <c r="K17" s="6"/>
      <c r="L17" s="159" t="s">
        <v>126</v>
      </c>
      <c r="M17" s="6"/>
      <c r="N17" s="6"/>
      <c r="O17" s="6"/>
      <c r="P17" s="6"/>
      <c r="Q17" s="160"/>
      <c r="R17" s="6"/>
      <c r="S17" s="6"/>
      <c r="T17" s="6"/>
    </row>
    <row r="18" spans="1:20" ht="4.05" customHeight="1" x14ac:dyDescent="0.25">
      <c r="A18" s="6"/>
      <c r="B18" s="160"/>
      <c r="C18" s="6"/>
      <c r="D18" s="6"/>
      <c r="E18" s="6"/>
      <c r="F18" s="6"/>
      <c r="G18" s="6"/>
      <c r="H18" s="6"/>
      <c r="I18" s="6"/>
      <c r="J18" s="6"/>
      <c r="K18" s="6"/>
      <c r="L18" s="168"/>
      <c r="M18" s="6"/>
      <c r="N18" s="6"/>
      <c r="O18" s="6"/>
      <c r="P18" s="6"/>
      <c r="Q18" s="160"/>
      <c r="R18" s="6"/>
      <c r="S18" s="6"/>
      <c r="T18" s="6"/>
    </row>
    <row r="19" spans="1:20" x14ac:dyDescent="0.25">
      <c r="A19" s="6"/>
      <c r="B19" s="160"/>
      <c r="C19" s="6"/>
      <c r="D19" s="6"/>
      <c r="E19" s="6"/>
      <c r="F19" s="6"/>
      <c r="G19" s="6"/>
      <c r="H19" s="6"/>
      <c r="I19" s="6"/>
      <c r="J19" s="6"/>
      <c r="K19" s="6"/>
      <c r="L19" s="159"/>
      <c r="M19" s="6"/>
      <c r="N19" s="6"/>
      <c r="O19" s="6"/>
      <c r="P19" s="6"/>
      <c r="Q19" s="160"/>
      <c r="R19" s="6"/>
      <c r="S19" s="6"/>
      <c r="T19" s="6"/>
    </row>
    <row r="20" spans="1:20" ht="48" x14ac:dyDescent="0.25">
      <c r="A20" s="6"/>
      <c r="B20" s="160"/>
      <c r="C20" s="6"/>
      <c r="D20" s="6"/>
      <c r="E20" s="6"/>
      <c r="F20" s="6"/>
      <c r="G20" s="6"/>
      <c r="H20" s="6"/>
      <c r="I20" s="6"/>
      <c r="J20" s="6"/>
      <c r="K20" s="6"/>
      <c r="L20" s="159" t="s">
        <v>127</v>
      </c>
      <c r="M20" s="6"/>
      <c r="N20" s="6"/>
      <c r="O20" s="6"/>
      <c r="P20" s="6"/>
      <c r="Q20" s="160"/>
      <c r="R20" s="6"/>
      <c r="S20" s="6"/>
      <c r="T20" s="6"/>
    </row>
    <row r="21" spans="1:20" ht="4.05" customHeight="1" x14ac:dyDescent="0.25">
      <c r="A21" s="6"/>
      <c r="B21" s="160"/>
      <c r="C21" s="6"/>
      <c r="D21" s="6"/>
      <c r="E21" s="6"/>
      <c r="F21" s="6"/>
      <c r="G21" s="6"/>
      <c r="H21" s="6"/>
      <c r="I21" s="6"/>
      <c r="J21" s="6"/>
      <c r="K21" s="6"/>
      <c r="L21" s="168"/>
      <c r="M21" s="6"/>
      <c r="N21" s="6"/>
      <c r="O21" s="6"/>
      <c r="P21" s="6"/>
      <c r="Q21" s="160"/>
      <c r="R21" s="6"/>
      <c r="S21" s="6"/>
      <c r="T21" s="6"/>
    </row>
    <row r="22" spans="1:20" x14ac:dyDescent="0.25">
      <c r="A22" s="6"/>
      <c r="B22" s="160"/>
      <c r="C22" s="6"/>
      <c r="D22" s="6"/>
      <c r="E22" s="6"/>
      <c r="F22" s="6"/>
      <c r="G22" s="6"/>
      <c r="H22" s="6"/>
      <c r="I22" s="6"/>
      <c r="J22" s="6"/>
      <c r="K22" s="6"/>
      <c r="L22" s="159"/>
      <c r="M22" s="6"/>
      <c r="N22" s="6"/>
      <c r="O22" s="6"/>
      <c r="P22" s="6"/>
      <c r="Q22" s="160"/>
      <c r="R22" s="6"/>
      <c r="S22" s="6"/>
      <c r="T22" s="6"/>
    </row>
    <row r="23" spans="1:20" ht="108" x14ac:dyDescent="0.25">
      <c r="A23" s="6"/>
      <c r="B23" s="160"/>
      <c r="C23" s="6"/>
      <c r="D23" s="6"/>
      <c r="E23" s="6"/>
      <c r="F23" s="6"/>
      <c r="G23" s="6"/>
      <c r="H23" s="6"/>
      <c r="I23" s="6"/>
      <c r="J23" s="6"/>
      <c r="K23" s="6"/>
      <c r="L23" s="159" t="s">
        <v>128</v>
      </c>
      <c r="M23" s="6"/>
      <c r="N23" s="6"/>
      <c r="O23" s="6"/>
      <c r="P23" s="6"/>
      <c r="Q23" s="160"/>
      <c r="R23" s="6"/>
      <c r="S23" s="6"/>
      <c r="T23" s="6"/>
    </row>
    <row r="24" spans="1:20" ht="4.05" customHeight="1" x14ac:dyDescent="0.25">
      <c r="A24" s="6"/>
      <c r="B24" s="160"/>
      <c r="C24" s="6"/>
      <c r="D24" s="6"/>
      <c r="E24" s="6"/>
      <c r="F24" s="6"/>
      <c r="G24" s="6"/>
      <c r="H24" s="6"/>
      <c r="I24" s="6"/>
      <c r="J24" s="6"/>
      <c r="K24" s="6"/>
      <c r="L24" s="168"/>
      <c r="M24" s="6"/>
      <c r="N24" s="6"/>
      <c r="O24" s="6"/>
      <c r="P24" s="6"/>
      <c r="Q24" s="160"/>
      <c r="R24" s="6"/>
      <c r="S24" s="6"/>
      <c r="T24" s="6"/>
    </row>
    <row r="25" spans="1:20" s="11" customFormat="1" ht="24" x14ac:dyDescent="0.25">
      <c r="A25" s="10"/>
      <c r="B25" s="165"/>
      <c r="C25" s="10"/>
      <c r="D25" s="10"/>
      <c r="E25" s="10"/>
      <c r="F25" s="10" t="s">
        <v>129</v>
      </c>
      <c r="G25" s="10"/>
      <c r="H25" s="10"/>
      <c r="I25" s="82"/>
      <c r="J25" s="10"/>
      <c r="K25" s="10"/>
      <c r="L25" s="166" t="s">
        <v>130</v>
      </c>
      <c r="M25" s="10"/>
      <c r="N25" s="10"/>
      <c r="O25" s="10"/>
      <c r="P25" s="10"/>
      <c r="Q25" s="165"/>
      <c r="R25" s="10"/>
      <c r="S25" s="10"/>
      <c r="T25" s="10"/>
    </row>
    <row r="26" spans="1:20" ht="4.05" customHeight="1" x14ac:dyDescent="0.25">
      <c r="A26" s="6"/>
      <c r="B26" s="160"/>
      <c r="C26" s="6"/>
      <c r="D26" s="6"/>
      <c r="E26" s="164"/>
      <c r="F26" s="164"/>
      <c r="G26" s="6"/>
      <c r="H26" s="6"/>
      <c r="I26" s="6"/>
      <c r="J26" s="6"/>
      <c r="K26" s="6"/>
      <c r="L26" s="159"/>
      <c r="M26" s="6"/>
      <c r="N26" s="6"/>
      <c r="O26" s="6"/>
      <c r="P26" s="6"/>
      <c r="Q26" s="160"/>
      <c r="R26" s="6"/>
      <c r="S26" s="6"/>
      <c r="T26" s="6"/>
    </row>
    <row r="27" spans="1:20" ht="36" x14ac:dyDescent="0.25">
      <c r="A27" s="6"/>
      <c r="B27" s="160"/>
      <c r="C27" s="6"/>
      <c r="D27" s="6"/>
      <c r="E27" s="6"/>
      <c r="F27" s="6"/>
      <c r="G27" s="6"/>
      <c r="H27" s="6"/>
      <c r="I27" s="6"/>
      <c r="J27" s="6"/>
      <c r="K27" s="6"/>
      <c r="L27" s="159" t="s">
        <v>131</v>
      </c>
      <c r="M27" s="6"/>
      <c r="N27" s="6"/>
      <c r="O27" s="6"/>
      <c r="P27" s="6"/>
      <c r="Q27" s="160"/>
      <c r="R27" s="6"/>
      <c r="S27" s="6"/>
      <c r="T27" s="6"/>
    </row>
    <row r="28" spans="1:20" ht="4.05" customHeight="1" x14ac:dyDescent="0.25">
      <c r="A28" s="6"/>
      <c r="B28" s="160"/>
      <c r="C28" s="6"/>
      <c r="D28" s="6"/>
      <c r="E28" s="6"/>
      <c r="F28" s="6"/>
      <c r="G28" s="6"/>
      <c r="H28" s="6"/>
      <c r="I28" s="6"/>
      <c r="J28" s="6"/>
      <c r="K28" s="6"/>
      <c r="L28" s="168"/>
      <c r="M28" s="6"/>
      <c r="N28" s="6"/>
      <c r="O28" s="6"/>
      <c r="P28" s="6"/>
      <c r="Q28" s="160"/>
      <c r="R28" s="6"/>
      <c r="S28" s="6"/>
      <c r="T28" s="6"/>
    </row>
    <row r="29" spans="1:20" ht="36" x14ac:dyDescent="0.25">
      <c r="A29" s="6"/>
      <c r="B29" s="160"/>
      <c r="C29" s="6"/>
      <c r="D29" s="6"/>
      <c r="E29" s="6"/>
      <c r="F29" s="6"/>
      <c r="G29" s="6"/>
      <c r="H29" s="6"/>
      <c r="I29" s="6"/>
      <c r="J29" s="6"/>
      <c r="K29" s="6"/>
      <c r="L29" s="159" t="s">
        <v>132</v>
      </c>
      <c r="M29" s="6"/>
      <c r="N29" s="6"/>
      <c r="O29" s="6"/>
      <c r="P29" s="6"/>
      <c r="Q29" s="160"/>
      <c r="R29" s="6"/>
      <c r="S29" s="6"/>
      <c r="T29" s="6"/>
    </row>
    <row r="30" spans="1:20" ht="4.05" customHeight="1" x14ac:dyDescent="0.25">
      <c r="A30" s="6"/>
      <c r="B30" s="160"/>
      <c r="C30" s="6"/>
      <c r="D30" s="6"/>
      <c r="E30" s="6"/>
      <c r="F30" s="6"/>
      <c r="G30" s="6"/>
      <c r="H30" s="6"/>
      <c r="I30" s="6"/>
      <c r="J30" s="6"/>
      <c r="K30" s="6"/>
      <c r="L30" s="168"/>
      <c r="M30" s="6"/>
      <c r="N30" s="6"/>
      <c r="O30" s="6"/>
      <c r="P30" s="6"/>
      <c r="Q30" s="160"/>
      <c r="R30" s="6"/>
      <c r="S30" s="6"/>
      <c r="T30" s="6"/>
    </row>
    <row r="31" spans="1:20" ht="60" x14ac:dyDescent="0.25">
      <c r="A31" s="6"/>
      <c r="B31" s="160"/>
      <c r="C31" s="6"/>
      <c r="D31" s="6"/>
      <c r="E31" s="6"/>
      <c r="F31" s="6"/>
      <c r="G31" s="6"/>
      <c r="H31" s="6"/>
      <c r="I31" s="6"/>
      <c r="J31" s="6"/>
      <c r="K31" s="6"/>
      <c r="L31" s="159" t="s">
        <v>133</v>
      </c>
      <c r="M31" s="6"/>
      <c r="N31" s="6"/>
      <c r="O31" s="6"/>
      <c r="P31" s="6"/>
      <c r="Q31" s="160"/>
      <c r="R31" s="6"/>
      <c r="S31" s="6"/>
      <c r="T31" s="6"/>
    </row>
    <row r="32" spans="1:20" ht="4.05" customHeight="1" x14ac:dyDescent="0.25">
      <c r="A32" s="6"/>
      <c r="B32" s="160"/>
      <c r="C32" s="6"/>
      <c r="D32" s="6"/>
      <c r="E32" s="6"/>
      <c r="F32" s="6"/>
      <c r="G32" s="6"/>
      <c r="H32" s="6"/>
      <c r="I32" s="6"/>
      <c r="J32" s="6"/>
      <c r="K32" s="6"/>
      <c r="L32" s="168"/>
      <c r="M32" s="6"/>
      <c r="N32" s="6"/>
      <c r="O32" s="6"/>
      <c r="P32" s="6"/>
      <c r="Q32" s="160"/>
      <c r="R32" s="6"/>
      <c r="S32" s="6"/>
      <c r="T32" s="6"/>
    </row>
    <row r="33" spans="1:20" ht="60" x14ac:dyDescent="0.25">
      <c r="A33" s="6"/>
      <c r="B33" s="160"/>
      <c r="C33" s="6"/>
      <c r="D33" s="6"/>
      <c r="E33" s="6"/>
      <c r="F33" s="6"/>
      <c r="G33" s="6"/>
      <c r="H33" s="6"/>
      <c r="I33" s="6"/>
      <c r="J33" s="6"/>
      <c r="K33" s="6"/>
      <c r="L33" s="159" t="s">
        <v>134</v>
      </c>
      <c r="M33" s="6"/>
      <c r="N33" s="6"/>
      <c r="O33" s="6"/>
      <c r="P33" s="6"/>
      <c r="Q33" s="160"/>
      <c r="R33" s="6"/>
      <c r="S33" s="6"/>
      <c r="T33" s="6"/>
    </row>
    <row r="34" spans="1:20" ht="4.05" customHeight="1" x14ac:dyDescent="0.25">
      <c r="A34" s="6"/>
      <c r="B34" s="160"/>
      <c r="C34" s="6"/>
      <c r="D34" s="6"/>
      <c r="E34" s="6"/>
      <c r="F34" s="6"/>
      <c r="G34" s="6"/>
      <c r="H34" s="6"/>
      <c r="I34" s="6"/>
      <c r="J34" s="6"/>
      <c r="K34" s="6"/>
      <c r="L34" s="168"/>
      <c r="M34" s="6"/>
      <c r="N34" s="6"/>
      <c r="O34" s="6"/>
      <c r="P34" s="6"/>
      <c r="Q34" s="160"/>
      <c r="R34" s="6"/>
      <c r="S34" s="6"/>
      <c r="T34" s="6"/>
    </row>
    <row r="35" spans="1:20" ht="60" x14ac:dyDescent="0.25">
      <c r="A35" s="6"/>
      <c r="B35" s="160"/>
      <c r="C35" s="6"/>
      <c r="D35" s="6"/>
      <c r="E35" s="6"/>
      <c r="F35" s="6"/>
      <c r="G35" s="6"/>
      <c r="H35" s="6"/>
      <c r="I35" s="6"/>
      <c r="J35" s="6"/>
      <c r="K35" s="6"/>
      <c r="L35" s="159" t="s">
        <v>135</v>
      </c>
      <c r="M35" s="6"/>
      <c r="N35" s="6"/>
      <c r="O35" s="6"/>
      <c r="P35" s="6"/>
      <c r="Q35" s="160"/>
      <c r="R35" s="6"/>
      <c r="S35" s="6"/>
      <c r="T35" s="6"/>
    </row>
    <row r="36" spans="1:20" ht="4.05" customHeight="1" x14ac:dyDescent="0.25">
      <c r="A36" s="6"/>
      <c r="B36" s="160"/>
      <c r="C36" s="6"/>
      <c r="D36" s="6"/>
      <c r="E36" s="6"/>
      <c r="F36" s="6"/>
      <c r="G36" s="6"/>
      <c r="H36" s="6"/>
      <c r="I36" s="6"/>
      <c r="J36" s="6"/>
      <c r="K36" s="6"/>
      <c r="L36" s="168"/>
      <c r="M36" s="6"/>
      <c r="N36" s="6"/>
      <c r="O36" s="6"/>
      <c r="P36" s="6"/>
      <c r="Q36" s="160"/>
      <c r="R36" s="6"/>
      <c r="S36" s="6"/>
      <c r="T36" s="6"/>
    </row>
    <row r="37" spans="1:20" ht="72" x14ac:dyDescent="0.25">
      <c r="A37" s="6"/>
      <c r="B37" s="160"/>
      <c r="C37" s="6"/>
      <c r="D37" s="6"/>
      <c r="E37" s="6"/>
      <c r="F37" s="6"/>
      <c r="G37" s="6"/>
      <c r="H37" s="6"/>
      <c r="I37" s="6"/>
      <c r="J37" s="6"/>
      <c r="K37" s="6"/>
      <c r="L37" s="159" t="s">
        <v>136</v>
      </c>
      <c r="M37" s="6"/>
      <c r="N37" s="6"/>
      <c r="O37" s="6"/>
      <c r="P37" s="6"/>
      <c r="Q37" s="160"/>
      <c r="R37" s="6"/>
      <c r="S37" s="6"/>
      <c r="T37" s="6"/>
    </row>
    <row r="38" spans="1:20" ht="4.05" customHeight="1" x14ac:dyDescent="0.25">
      <c r="A38" s="6"/>
      <c r="B38" s="160"/>
      <c r="C38" s="6"/>
      <c r="D38" s="6"/>
      <c r="E38" s="6"/>
      <c r="F38" s="6"/>
      <c r="G38" s="6"/>
      <c r="H38" s="6"/>
      <c r="I38" s="6"/>
      <c r="J38" s="6"/>
      <c r="K38" s="6"/>
      <c r="L38" s="168"/>
      <c r="M38" s="6"/>
      <c r="N38" s="6"/>
      <c r="O38" s="6"/>
      <c r="P38" s="6"/>
      <c r="Q38" s="160"/>
      <c r="R38" s="6"/>
      <c r="S38" s="6"/>
      <c r="T38" s="6"/>
    </row>
    <row r="39" spans="1:20" s="11" customFormat="1" ht="96" x14ac:dyDescent="0.25">
      <c r="A39" s="10"/>
      <c r="B39" s="165"/>
      <c r="C39" s="10"/>
      <c r="D39" s="10"/>
      <c r="E39" s="10"/>
      <c r="F39" s="10" t="s">
        <v>137</v>
      </c>
      <c r="G39" s="10"/>
      <c r="H39" s="10"/>
      <c r="I39" s="82"/>
      <c r="J39" s="10"/>
      <c r="K39" s="10"/>
      <c r="L39" s="166" t="s">
        <v>138</v>
      </c>
      <c r="M39" s="10"/>
      <c r="N39" s="10"/>
      <c r="O39" s="10"/>
      <c r="P39" s="10"/>
      <c r="Q39" s="165"/>
      <c r="R39" s="10"/>
      <c r="S39" s="10"/>
      <c r="T39" s="10"/>
    </row>
    <row r="40" spans="1:20" ht="4.05" customHeight="1" x14ac:dyDescent="0.25">
      <c r="A40" s="6"/>
      <c r="B40" s="160"/>
      <c r="C40" s="6"/>
      <c r="D40" s="6"/>
      <c r="E40" s="164"/>
      <c r="F40" s="164"/>
      <c r="G40" s="6"/>
      <c r="H40" s="6"/>
      <c r="I40" s="6"/>
      <c r="J40" s="6"/>
      <c r="K40" s="6"/>
      <c r="L40" s="159"/>
      <c r="M40" s="6"/>
      <c r="N40" s="6"/>
      <c r="O40" s="6"/>
      <c r="P40" s="6"/>
      <c r="Q40" s="160"/>
      <c r="R40" s="6"/>
      <c r="S40" s="6"/>
      <c r="T40" s="6"/>
    </row>
    <row r="41" spans="1:20" x14ac:dyDescent="0.25">
      <c r="A41" s="6"/>
      <c r="B41" s="160"/>
      <c r="C41" s="6"/>
      <c r="D41" s="6"/>
      <c r="E41" s="6"/>
      <c r="F41" s="6"/>
      <c r="G41" s="6"/>
      <c r="H41" s="6"/>
      <c r="I41" s="6"/>
      <c r="J41" s="6"/>
      <c r="K41" s="6"/>
      <c r="L41" s="159"/>
      <c r="M41" s="6"/>
      <c r="N41" s="6"/>
      <c r="O41" s="6"/>
      <c r="P41" s="6"/>
      <c r="Q41" s="160"/>
      <c r="R41" s="6"/>
      <c r="S41" s="6"/>
      <c r="T41" s="6"/>
    </row>
    <row r="42" spans="1:20" ht="4.05" customHeight="1" x14ac:dyDescent="0.25">
      <c r="A42" s="6"/>
      <c r="B42" s="160"/>
      <c r="C42" s="6"/>
      <c r="D42" s="6"/>
      <c r="E42" s="6"/>
      <c r="F42" s="6"/>
      <c r="G42" s="6"/>
      <c r="H42" s="6"/>
      <c r="I42" s="6"/>
      <c r="J42" s="6"/>
      <c r="K42" s="6"/>
      <c r="L42" s="168"/>
      <c r="M42" s="6"/>
      <c r="N42" s="6"/>
      <c r="O42" s="6"/>
      <c r="P42" s="6"/>
      <c r="Q42" s="160"/>
      <c r="R42" s="6"/>
      <c r="S42" s="6"/>
      <c r="T42" s="6"/>
    </row>
    <row r="43" spans="1:20" ht="4.05" customHeight="1" x14ac:dyDescent="0.25">
      <c r="A43" s="6"/>
      <c r="B43" s="160"/>
      <c r="C43" s="6"/>
      <c r="D43" s="6"/>
      <c r="E43" s="6"/>
      <c r="F43" s="6"/>
      <c r="G43" s="6"/>
      <c r="H43" s="6"/>
      <c r="I43" s="6"/>
      <c r="J43" s="6"/>
      <c r="K43" s="6"/>
      <c r="L43" s="168"/>
      <c r="M43" s="6"/>
      <c r="N43" s="6"/>
      <c r="O43" s="6"/>
      <c r="P43" s="6"/>
      <c r="Q43" s="160"/>
      <c r="R43" s="6"/>
      <c r="S43" s="6"/>
      <c r="T43" s="6"/>
    </row>
    <row r="44" spans="1:20" s="11" customFormat="1" ht="24" x14ac:dyDescent="0.25">
      <c r="A44" s="10"/>
      <c r="B44" s="165"/>
      <c r="C44" s="10"/>
      <c r="D44" s="10"/>
      <c r="E44" s="10"/>
      <c r="F44" s="10" t="s">
        <v>139</v>
      </c>
      <c r="G44" s="10"/>
      <c r="H44" s="10"/>
      <c r="I44" s="82"/>
      <c r="J44" s="10"/>
      <c r="K44" s="10"/>
      <c r="L44" s="166" t="s">
        <v>140</v>
      </c>
      <c r="M44" s="10"/>
      <c r="N44" s="10"/>
      <c r="O44" s="10"/>
      <c r="P44" s="10"/>
      <c r="Q44" s="165"/>
      <c r="R44" s="10"/>
      <c r="S44" s="10"/>
      <c r="T44" s="10"/>
    </row>
    <row r="45" spans="1:20" ht="4.05" customHeight="1" x14ac:dyDescent="0.25">
      <c r="A45" s="6"/>
      <c r="B45" s="160"/>
      <c r="C45" s="6"/>
      <c r="D45" s="6"/>
      <c r="E45" s="164"/>
      <c r="F45" s="164"/>
      <c r="G45" s="6"/>
      <c r="H45" s="6"/>
      <c r="I45" s="6"/>
      <c r="J45" s="6"/>
      <c r="K45" s="6"/>
      <c r="L45" s="159"/>
      <c r="M45" s="6"/>
      <c r="N45" s="6"/>
      <c r="O45" s="6"/>
      <c r="P45" s="6"/>
      <c r="Q45" s="160"/>
      <c r="R45" s="6"/>
      <c r="S45" s="6"/>
      <c r="T45" s="6"/>
    </row>
    <row r="46" spans="1:20" ht="4.05" customHeight="1" x14ac:dyDescent="0.25">
      <c r="A46" s="6"/>
      <c r="B46" s="160"/>
      <c r="C46" s="6"/>
      <c r="D46" s="6"/>
      <c r="E46" s="6"/>
      <c r="F46" s="6"/>
      <c r="G46" s="6"/>
      <c r="H46" s="6"/>
      <c r="I46" s="6"/>
      <c r="J46" s="6"/>
      <c r="K46" s="6"/>
      <c r="L46" s="168"/>
      <c r="M46" s="6"/>
      <c r="N46" s="6"/>
      <c r="O46" s="6"/>
      <c r="P46" s="6"/>
      <c r="Q46" s="160"/>
      <c r="R46" s="6"/>
      <c r="S46" s="6"/>
      <c r="T46" s="6"/>
    </row>
    <row r="47" spans="1:20" ht="93.6" customHeight="1" x14ac:dyDescent="0.25">
      <c r="A47" s="6"/>
      <c r="B47" s="160"/>
      <c r="C47" s="6"/>
      <c r="D47" s="6"/>
      <c r="E47" s="6"/>
      <c r="F47" s="6"/>
      <c r="G47" s="6"/>
      <c r="H47" s="6"/>
      <c r="I47" s="6"/>
      <c r="J47" s="6"/>
      <c r="K47" s="6"/>
      <c r="L47" s="159" t="s">
        <v>141</v>
      </c>
      <c r="M47" s="6"/>
      <c r="N47" s="6"/>
      <c r="O47" s="6"/>
      <c r="P47" s="6"/>
      <c r="Q47" s="160"/>
      <c r="R47" s="6"/>
      <c r="S47" s="6"/>
      <c r="T47" s="6"/>
    </row>
    <row r="48" spans="1:20" ht="4.05" customHeight="1" x14ac:dyDescent="0.25">
      <c r="A48" s="6"/>
      <c r="B48" s="160"/>
      <c r="C48" s="6"/>
      <c r="D48" s="6"/>
      <c r="E48" s="6"/>
      <c r="F48" s="6"/>
      <c r="G48" s="6"/>
      <c r="H48" s="6"/>
      <c r="I48" s="6"/>
      <c r="J48" s="6"/>
      <c r="K48" s="6"/>
      <c r="L48" s="168"/>
      <c r="M48" s="6"/>
      <c r="N48" s="6"/>
      <c r="O48" s="6"/>
      <c r="P48" s="6"/>
      <c r="Q48" s="160"/>
      <c r="R48" s="6"/>
      <c r="S48" s="6"/>
      <c r="T48" s="6"/>
    </row>
    <row r="49" spans="1:20" ht="81" customHeight="1" x14ac:dyDescent="0.25">
      <c r="A49" s="6"/>
      <c r="B49" s="160"/>
      <c r="C49" s="6"/>
      <c r="D49" s="6"/>
      <c r="E49" s="6"/>
      <c r="F49" s="6"/>
      <c r="G49" s="6"/>
      <c r="H49" s="6"/>
      <c r="I49" s="6"/>
      <c r="J49" s="6"/>
      <c r="K49" s="6"/>
      <c r="L49" s="159" t="s">
        <v>142</v>
      </c>
      <c r="M49" s="6"/>
      <c r="N49" s="6"/>
      <c r="O49" s="6"/>
      <c r="P49" s="6"/>
      <c r="Q49" s="160"/>
      <c r="R49" s="6"/>
      <c r="S49" s="6"/>
      <c r="T49" s="6"/>
    </row>
    <row r="50" spans="1:20" ht="4.05" customHeight="1" x14ac:dyDescent="0.25">
      <c r="A50" s="6"/>
      <c r="B50" s="160"/>
      <c r="C50" s="6"/>
      <c r="D50" s="6"/>
      <c r="E50" s="6"/>
      <c r="F50" s="6"/>
      <c r="G50" s="6"/>
      <c r="H50" s="6"/>
      <c r="I50" s="6"/>
      <c r="J50" s="6"/>
      <c r="K50" s="6"/>
      <c r="L50" s="168"/>
      <c r="M50" s="6"/>
      <c r="N50" s="6"/>
      <c r="O50" s="6"/>
      <c r="P50" s="6"/>
      <c r="Q50" s="160"/>
      <c r="R50" s="6"/>
      <c r="S50" s="6"/>
      <c r="T50" s="6"/>
    </row>
    <row r="51" spans="1:20" ht="36" x14ac:dyDescent="0.25">
      <c r="A51" s="6"/>
      <c r="B51" s="160"/>
      <c r="C51" s="6"/>
      <c r="D51" s="6"/>
      <c r="E51" s="6"/>
      <c r="F51" s="6"/>
      <c r="G51" s="6"/>
      <c r="H51" s="6"/>
      <c r="I51" s="6"/>
      <c r="J51" s="6"/>
      <c r="K51" s="6"/>
      <c r="L51" s="159" t="s">
        <v>143</v>
      </c>
      <c r="M51" s="6"/>
      <c r="N51" s="6"/>
      <c r="O51" s="6"/>
      <c r="P51" s="6"/>
      <c r="Q51" s="160"/>
      <c r="R51" s="6"/>
      <c r="S51" s="6"/>
      <c r="T51" s="6"/>
    </row>
    <row r="52" spans="1:20" ht="4.05" customHeight="1" x14ac:dyDescent="0.25">
      <c r="A52" s="6"/>
      <c r="B52" s="160"/>
      <c r="C52" s="6"/>
      <c r="D52" s="6"/>
      <c r="E52" s="6"/>
      <c r="F52" s="6"/>
      <c r="G52" s="6"/>
      <c r="H52" s="6"/>
      <c r="I52" s="6"/>
      <c r="J52" s="6"/>
      <c r="K52" s="6"/>
      <c r="L52" s="168"/>
      <c r="M52" s="6"/>
      <c r="N52" s="6"/>
      <c r="O52" s="6"/>
      <c r="P52" s="6"/>
      <c r="Q52" s="160"/>
      <c r="R52" s="6"/>
      <c r="S52" s="6"/>
      <c r="T52" s="6"/>
    </row>
    <row r="53" spans="1:20" x14ac:dyDescent="0.25">
      <c r="A53" s="6"/>
      <c r="B53" s="160"/>
      <c r="C53" s="6"/>
      <c r="D53" s="6"/>
      <c r="E53" s="6"/>
      <c r="F53" s="6"/>
      <c r="G53" s="6"/>
      <c r="H53" s="6"/>
      <c r="I53" s="6"/>
      <c r="J53" s="6"/>
      <c r="K53" s="6"/>
      <c r="L53" s="159"/>
      <c r="M53" s="6"/>
      <c r="N53" s="6"/>
      <c r="O53" s="6"/>
      <c r="P53" s="6"/>
      <c r="Q53" s="160"/>
      <c r="R53" s="6"/>
      <c r="S53" s="6"/>
      <c r="T53" s="6"/>
    </row>
    <row r="54" spans="1:20" ht="4.05" customHeight="1" x14ac:dyDescent="0.25">
      <c r="A54" s="6"/>
      <c r="B54" s="160"/>
      <c r="C54" s="6"/>
      <c r="D54" s="6"/>
      <c r="E54" s="6"/>
      <c r="F54" s="6"/>
      <c r="G54" s="6"/>
      <c r="H54" s="6"/>
      <c r="I54" s="6"/>
      <c r="J54" s="6"/>
      <c r="K54" s="6"/>
      <c r="L54" s="168"/>
      <c r="M54" s="6"/>
      <c r="N54" s="6"/>
      <c r="O54" s="6"/>
      <c r="P54" s="6"/>
      <c r="Q54" s="160"/>
      <c r="R54" s="6"/>
      <c r="S54" s="6"/>
      <c r="T54" s="6"/>
    </row>
    <row r="55" spans="1:20" s="11" customFormat="1" x14ac:dyDescent="0.25">
      <c r="A55" s="10"/>
      <c r="B55" s="165"/>
      <c r="C55" s="10"/>
      <c r="D55" s="10"/>
      <c r="E55" s="10"/>
      <c r="F55" s="10" t="s">
        <v>144</v>
      </c>
      <c r="G55" s="10"/>
      <c r="H55" s="10"/>
      <c r="I55" s="82"/>
      <c r="J55" s="10"/>
      <c r="K55" s="10"/>
      <c r="L55" s="166" t="s">
        <v>145</v>
      </c>
      <c r="M55" s="10"/>
      <c r="N55" s="10"/>
      <c r="O55" s="10"/>
      <c r="P55" s="10"/>
      <c r="Q55" s="165"/>
      <c r="R55" s="10"/>
      <c r="S55" s="10"/>
      <c r="T55" s="10"/>
    </row>
    <row r="56" spans="1:20" ht="4.05" customHeight="1" x14ac:dyDescent="0.25">
      <c r="A56" s="6"/>
      <c r="B56" s="160"/>
      <c r="C56" s="6"/>
      <c r="D56" s="6"/>
      <c r="E56" s="164"/>
      <c r="F56" s="164"/>
      <c r="G56" s="6"/>
      <c r="H56" s="6"/>
      <c r="I56" s="6"/>
      <c r="J56" s="6"/>
      <c r="K56" s="6"/>
      <c r="L56" s="159"/>
      <c r="M56" s="6"/>
      <c r="N56" s="6"/>
      <c r="O56" s="6"/>
      <c r="P56" s="6"/>
      <c r="Q56" s="160"/>
      <c r="R56" s="6"/>
      <c r="S56" s="6"/>
      <c r="T56" s="6"/>
    </row>
    <row r="57" spans="1:20" ht="4.05" customHeight="1" x14ac:dyDescent="0.25">
      <c r="A57" s="6"/>
      <c r="B57" s="160"/>
      <c r="C57" s="6"/>
      <c r="D57" s="6"/>
      <c r="E57" s="6"/>
      <c r="F57" s="6"/>
      <c r="G57" s="6"/>
      <c r="H57" s="6"/>
      <c r="I57" s="6"/>
      <c r="J57" s="6"/>
      <c r="K57" s="6"/>
      <c r="L57" s="168"/>
      <c r="M57" s="6"/>
      <c r="N57" s="6"/>
      <c r="O57" s="6"/>
      <c r="P57" s="6"/>
      <c r="Q57" s="160"/>
      <c r="R57" s="6"/>
      <c r="S57" s="6"/>
      <c r="T57" s="6"/>
    </row>
    <row r="58" spans="1:20" x14ac:dyDescent="0.25">
      <c r="A58" s="6"/>
      <c r="B58" s="160"/>
      <c r="C58" s="6"/>
      <c r="D58" s="6"/>
      <c r="E58" s="6"/>
      <c r="F58" s="6"/>
      <c r="G58" s="6"/>
      <c r="H58" s="6"/>
      <c r="I58" s="6"/>
      <c r="J58" s="6"/>
      <c r="K58" s="6"/>
      <c r="L58" s="159"/>
      <c r="M58" s="6"/>
      <c r="N58" s="6"/>
      <c r="O58" s="6"/>
      <c r="P58" s="6"/>
      <c r="Q58" s="160"/>
      <c r="R58" s="6"/>
      <c r="S58" s="6"/>
      <c r="T58" s="6"/>
    </row>
    <row r="59" spans="1:20" ht="84" x14ac:dyDescent="0.25">
      <c r="A59" s="6"/>
      <c r="B59" s="160"/>
      <c r="C59" s="6"/>
      <c r="D59" s="6"/>
      <c r="E59" s="6"/>
      <c r="F59" s="6"/>
      <c r="G59" s="6"/>
      <c r="H59" s="6"/>
      <c r="I59" s="6"/>
      <c r="J59" s="6"/>
      <c r="K59" s="6"/>
      <c r="L59" s="173" t="s">
        <v>146</v>
      </c>
      <c r="M59" s="6"/>
      <c r="N59" s="6"/>
      <c r="O59" s="6"/>
      <c r="P59" s="6"/>
      <c r="Q59" s="160"/>
      <c r="R59" s="6"/>
      <c r="S59" s="6"/>
      <c r="T59" s="6"/>
    </row>
    <row r="60" spans="1:20" x14ac:dyDescent="0.25">
      <c r="A60" s="6"/>
      <c r="B60" s="160"/>
      <c r="C60" s="6"/>
      <c r="D60" s="6"/>
      <c r="E60" s="6"/>
      <c r="F60" s="6"/>
      <c r="G60" s="6"/>
      <c r="H60" s="6"/>
      <c r="I60" s="6"/>
      <c r="J60" s="6"/>
      <c r="K60" s="6"/>
      <c r="L60" s="159"/>
      <c r="M60" s="6"/>
      <c r="N60" s="6"/>
      <c r="O60" s="6"/>
      <c r="P60" s="6"/>
      <c r="Q60" s="160"/>
      <c r="R60" s="6"/>
      <c r="S60" s="6"/>
      <c r="T60" s="6"/>
    </row>
    <row r="61" spans="1:20" x14ac:dyDescent="0.25">
      <c r="A61" s="6"/>
      <c r="B61" s="160"/>
      <c r="C61" s="6"/>
      <c r="D61" s="6"/>
      <c r="E61" s="6"/>
      <c r="F61" s="6"/>
      <c r="G61" s="6"/>
      <c r="H61" s="6"/>
      <c r="I61" s="6"/>
      <c r="J61" s="6"/>
      <c r="K61" s="6"/>
      <c r="L61" s="159"/>
      <c r="M61" s="6"/>
      <c r="N61" s="6"/>
      <c r="O61" s="6"/>
      <c r="P61" s="6"/>
      <c r="Q61" s="160"/>
      <c r="R61" s="6"/>
      <c r="S61" s="6"/>
      <c r="T61" s="6"/>
    </row>
    <row r="62" spans="1:20" ht="4.05" customHeight="1" x14ac:dyDescent="0.25">
      <c r="A62" s="6"/>
      <c r="B62" s="160"/>
      <c r="C62" s="6"/>
      <c r="D62" s="6"/>
      <c r="E62" s="6"/>
      <c r="F62" s="6"/>
      <c r="G62" s="6"/>
      <c r="H62" s="6"/>
      <c r="I62" s="6"/>
      <c r="J62" s="6"/>
      <c r="K62" s="6"/>
      <c r="L62" s="159"/>
      <c r="M62" s="6"/>
      <c r="N62" s="6"/>
      <c r="O62" s="6"/>
      <c r="P62" s="6"/>
      <c r="Q62" s="160"/>
      <c r="R62" s="6"/>
      <c r="S62" s="6"/>
      <c r="T62" s="6"/>
    </row>
    <row r="63" spans="1:20" ht="4.05" customHeight="1" x14ac:dyDescent="0.25">
      <c r="A63" s="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1"/>
      <c r="M63" s="160"/>
      <c r="N63" s="160"/>
      <c r="O63" s="160"/>
      <c r="P63" s="160"/>
      <c r="Q63" s="160"/>
      <c r="R63" s="6"/>
      <c r="S63" s="6"/>
      <c r="T63" s="6"/>
    </row>
    <row r="64" spans="1:20" ht="4.0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59"/>
      <c r="M64" s="6"/>
      <c r="N64" s="6"/>
      <c r="O64" s="6"/>
      <c r="P64" s="6"/>
      <c r="Q64" s="6"/>
      <c r="R64" s="6"/>
      <c r="S64" s="6"/>
      <c r="T6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U113"/>
  <sheetViews>
    <sheetView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 activeCell="A3" sqref="A3"/>
    </sheetView>
  </sheetViews>
  <sheetFormatPr defaultRowHeight="12" x14ac:dyDescent="0.25"/>
  <cols>
    <col min="1" max="4" width="1.77734375" style="2" customWidth="1"/>
    <col min="5" max="5" width="32.44140625" style="2" bestFit="1" customWidth="1"/>
    <col min="6" max="7" width="1.77734375" style="2" customWidth="1"/>
    <col min="8" max="8" width="5.109375" style="2" customWidth="1"/>
    <col min="9" max="10" width="1.77734375" style="2" customWidth="1"/>
    <col min="11" max="11" width="10.44140625" style="33" bestFit="1" customWidth="1"/>
    <col min="12" max="12" width="1.77734375" style="2" customWidth="1"/>
    <col min="13" max="13" width="1.77734375" style="14" customWidth="1"/>
    <col min="14" max="14" width="7.5546875" style="2" customWidth="1"/>
    <col min="15" max="15" width="1.77734375" style="21" customWidth="1"/>
    <col min="16" max="17" width="1.77734375" style="2" customWidth="1"/>
    <col min="18" max="18" width="8.88671875" style="2"/>
    <col min="19" max="20" width="1.77734375" style="2" customWidth="1"/>
    <col min="21" max="45" width="8.88671875" style="2"/>
    <col min="46" max="47" width="1.77734375" style="2" customWidth="1"/>
    <col min="48" max="16384" width="8.88671875" style="2"/>
  </cols>
  <sheetData>
    <row r="1" spans="1:47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158" t="s">
        <v>117</v>
      </c>
      <c r="S1" s="4"/>
      <c r="T1" s="4"/>
      <c r="U1" s="4">
        <v>1</v>
      </c>
      <c r="V1" s="4">
        <f>U1+1</f>
        <v>2</v>
      </c>
      <c r="W1" s="4">
        <f t="shared" ref="W1:AS1" si="0">V1+1</f>
        <v>3</v>
      </c>
      <c r="X1" s="4">
        <f t="shared" si="0"/>
        <v>4</v>
      </c>
      <c r="Y1" s="4">
        <f t="shared" si="0"/>
        <v>5</v>
      </c>
      <c r="Z1" s="4">
        <f t="shared" si="0"/>
        <v>6</v>
      </c>
      <c r="AA1" s="4">
        <f t="shared" si="0"/>
        <v>7</v>
      </c>
      <c r="AB1" s="4">
        <f t="shared" si="0"/>
        <v>8</v>
      </c>
      <c r="AC1" s="4">
        <f t="shared" si="0"/>
        <v>9</v>
      </c>
      <c r="AD1" s="4">
        <f t="shared" si="0"/>
        <v>10</v>
      </c>
      <c r="AE1" s="4">
        <f t="shared" si="0"/>
        <v>11</v>
      </c>
      <c r="AF1" s="4">
        <f t="shared" si="0"/>
        <v>12</v>
      </c>
      <c r="AG1" s="4">
        <f t="shared" si="0"/>
        <v>13</v>
      </c>
      <c r="AH1" s="4">
        <f t="shared" si="0"/>
        <v>14</v>
      </c>
      <c r="AI1" s="4">
        <f t="shared" si="0"/>
        <v>15</v>
      </c>
      <c r="AJ1" s="4">
        <f t="shared" si="0"/>
        <v>16</v>
      </c>
      <c r="AK1" s="4">
        <f t="shared" si="0"/>
        <v>17</v>
      </c>
      <c r="AL1" s="4">
        <f t="shared" si="0"/>
        <v>18</v>
      </c>
      <c r="AM1" s="4">
        <f t="shared" si="0"/>
        <v>19</v>
      </c>
      <c r="AN1" s="4">
        <f t="shared" si="0"/>
        <v>20</v>
      </c>
      <c r="AO1" s="4">
        <f t="shared" si="0"/>
        <v>21</v>
      </c>
      <c r="AP1" s="4">
        <f t="shared" si="0"/>
        <v>22</v>
      </c>
      <c r="AQ1" s="4">
        <f t="shared" si="0"/>
        <v>23</v>
      </c>
      <c r="AR1" s="4">
        <f t="shared" si="0"/>
        <v>24</v>
      </c>
      <c r="AS1" s="4">
        <f t="shared" si="0"/>
        <v>25</v>
      </c>
      <c r="AT1" s="4"/>
      <c r="AU1" s="4"/>
    </row>
    <row r="2" spans="1:47" s="1" customFormat="1" ht="10.8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s="1" customFormat="1" ht="10.199999999999999" x14ac:dyDescent="0.2">
      <c r="A3" s="4"/>
      <c r="B3" s="4"/>
      <c r="C3" s="5" t="s">
        <v>106</v>
      </c>
      <c r="D3" s="4"/>
      <c r="E3" s="4"/>
      <c r="F3" s="4"/>
      <c r="G3" s="4"/>
      <c r="H3" s="4"/>
      <c r="I3" s="4"/>
      <c r="J3" s="4"/>
      <c r="K3" s="31"/>
      <c r="L3" s="4"/>
      <c r="M3" s="12"/>
      <c r="N3" s="141" t="str">
        <f>kpi!$E$64</f>
        <v>IRR</v>
      </c>
      <c r="O3" s="142"/>
      <c r="P3" s="143"/>
      <c r="Q3" s="143"/>
      <c r="R3" s="144">
        <f>SUMIFS($R$11:$R$10000,$E$11:$E$10000,$N3)</f>
        <v>0.15980189222411556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" customFormat="1" ht="10.199999999999999" x14ac:dyDescent="0.2">
      <c r="A4" s="4"/>
      <c r="B4" s="4"/>
      <c r="C4" s="5" t="s">
        <v>107</v>
      </c>
      <c r="D4" s="4"/>
      <c r="E4" s="4"/>
      <c r="F4" s="4"/>
      <c r="G4" s="4"/>
      <c r="H4" s="4"/>
      <c r="I4" s="4"/>
      <c r="J4" s="4"/>
      <c r="K4" s="31"/>
      <c r="L4" s="4"/>
      <c r="M4" s="12"/>
      <c r="N4" s="145" t="str">
        <f>kpi!$E$67</f>
        <v>ROI</v>
      </c>
      <c r="O4" s="146"/>
      <c r="P4" s="147"/>
      <c r="Q4" s="147"/>
      <c r="R4" s="148">
        <f t="shared" ref="R4:R6" si="1">SUMIFS($R$11:$R$10000,$E$11:$E$10000,$N4)</f>
        <v>0.12495215728685437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s="1" customFormat="1" ht="10.199999999999999" x14ac:dyDescent="0.2">
      <c r="A5" s="4"/>
      <c r="B5" s="4"/>
      <c r="C5" s="5" t="s">
        <v>116</v>
      </c>
      <c r="D5" s="4"/>
      <c r="E5" s="4"/>
      <c r="F5" s="4"/>
      <c r="G5" s="4"/>
      <c r="H5" s="4"/>
      <c r="I5" s="4"/>
      <c r="J5" s="4"/>
      <c r="K5" s="31"/>
      <c r="L5" s="4"/>
      <c r="M5" s="12"/>
      <c r="N5" s="145" t="str">
        <f>kpi!$E$68</f>
        <v>PI</v>
      </c>
      <c r="O5" s="146"/>
      <c r="P5" s="147"/>
      <c r="Q5" s="147"/>
      <c r="R5" s="149">
        <f t="shared" si="1"/>
        <v>1.1249521572868544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s="1" customFormat="1" ht="10.8" thickBot="1" x14ac:dyDescent="0.25">
      <c r="A6" s="4"/>
      <c r="B6" s="4"/>
      <c r="C6" s="4" t="s">
        <v>110</v>
      </c>
      <c r="D6" s="4"/>
      <c r="E6" s="4"/>
      <c r="F6" s="4"/>
      <c r="G6" s="4"/>
      <c r="H6" s="4"/>
      <c r="I6" s="4"/>
      <c r="J6" s="4"/>
      <c r="K6" s="31"/>
      <c r="L6" s="4"/>
      <c r="M6" s="12"/>
      <c r="N6" s="150" t="str">
        <f>kpi!$E$71</f>
        <v>DPP</v>
      </c>
      <c r="O6" s="151"/>
      <c r="P6" s="152"/>
      <c r="Q6" s="152"/>
      <c r="R6" s="153">
        <f t="shared" si="1"/>
        <v>10.166666666666666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s="26" customFormat="1" ht="10.199999999999999" x14ac:dyDescent="0.2">
      <c r="A8" s="23"/>
      <c r="B8" s="66">
        <f>энергоконтракт!R9+кредит!R9+kpi!F12+списки!O9</f>
        <v>0</v>
      </c>
      <c r="C8" s="156" t="s">
        <v>12</v>
      </c>
      <c r="D8" s="23"/>
      <c r="E8" s="23"/>
      <c r="F8" s="23"/>
      <c r="G8" s="44" t="s">
        <v>6</v>
      </c>
      <c r="H8" s="154"/>
      <c r="I8" s="155" t="s">
        <v>108</v>
      </c>
      <c r="J8" s="156" t="s">
        <v>109</v>
      </c>
      <c r="K8" s="31"/>
      <c r="L8" s="23"/>
      <c r="M8" s="24"/>
      <c r="N8" s="23"/>
      <c r="O8" s="24"/>
      <c r="P8" s="23"/>
      <c r="Q8" s="23"/>
      <c r="R8" s="23"/>
      <c r="S8" s="23"/>
      <c r="T8" s="23"/>
      <c r="U8" s="25" t="str">
        <f>IF(U10="","",YEAR(U10)&amp;" Год")</f>
        <v>2021 Год</v>
      </c>
      <c r="V8" s="25" t="str">
        <f>IF(V10="","",YEAR(V10)&amp;" Год")</f>
        <v>2022 Год</v>
      </c>
      <c r="W8" s="25" t="str">
        <f t="shared" ref="W8:AS8" si="2">IF(W10="","",YEAR(W10)&amp;" Год")</f>
        <v>2023 Год</v>
      </c>
      <c r="X8" s="25" t="str">
        <f t="shared" si="2"/>
        <v>2024 Год</v>
      </c>
      <c r="Y8" s="25" t="str">
        <f t="shared" si="2"/>
        <v>2025 Год</v>
      </c>
      <c r="Z8" s="25" t="str">
        <f t="shared" si="2"/>
        <v>2026 Год</v>
      </c>
      <c r="AA8" s="25" t="str">
        <f t="shared" si="2"/>
        <v>2027 Год</v>
      </c>
      <c r="AB8" s="25" t="str">
        <f t="shared" si="2"/>
        <v>2028 Год</v>
      </c>
      <c r="AC8" s="25" t="str">
        <f t="shared" si="2"/>
        <v>2029 Год</v>
      </c>
      <c r="AD8" s="25" t="str">
        <f t="shared" si="2"/>
        <v>2030 Год</v>
      </c>
      <c r="AE8" s="25" t="str">
        <f t="shared" si="2"/>
        <v>2031 Год</v>
      </c>
      <c r="AF8" s="25" t="str">
        <f t="shared" si="2"/>
        <v>2032 Год</v>
      </c>
      <c r="AG8" s="25" t="str">
        <f t="shared" si="2"/>
        <v>2033 Год</v>
      </c>
      <c r="AH8" s="25" t="str">
        <f t="shared" si="2"/>
        <v>2034 Год</v>
      </c>
      <c r="AI8" s="25" t="str">
        <f t="shared" si="2"/>
        <v>2035 Год</v>
      </c>
      <c r="AJ8" s="25" t="str">
        <f t="shared" si="2"/>
        <v>2036 Год</v>
      </c>
      <c r="AK8" s="25" t="str">
        <f t="shared" si="2"/>
        <v>2037 Год</v>
      </c>
      <c r="AL8" s="25" t="str">
        <f t="shared" si="2"/>
        <v/>
      </c>
      <c r="AM8" s="25" t="str">
        <f t="shared" si="2"/>
        <v/>
      </c>
      <c r="AN8" s="25" t="str">
        <f t="shared" si="2"/>
        <v/>
      </c>
      <c r="AO8" s="25" t="str">
        <f t="shared" si="2"/>
        <v/>
      </c>
      <c r="AP8" s="25" t="str">
        <f t="shared" si="2"/>
        <v/>
      </c>
      <c r="AQ8" s="25" t="str">
        <f t="shared" si="2"/>
        <v/>
      </c>
      <c r="AR8" s="25" t="str">
        <f t="shared" si="2"/>
        <v/>
      </c>
      <c r="AS8" s="25" t="str">
        <f t="shared" si="2"/>
        <v/>
      </c>
      <c r="AT8" s="23"/>
      <c r="AU8" s="23"/>
    </row>
    <row r="9" spans="1:47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5"/>
      <c r="R9" s="5"/>
      <c r="S9" s="5"/>
      <c r="T9" s="5"/>
      <c r="U9" s="35">
        <f>IF(U$1&gt;$N$15,"",IF($N$13="","",N13))</f>
        <v>44378</v>
      </c>
      <c r="V9" s="22">
        <f>IF(V$1&gt;$N$15,"",IF(U10="","",U10+1))</f>
        <v>44562</v>
      </c>
      <c r="W9" s="22">
        <f t="shared" ref="W9:AS9" si="3">IF(W$1&gt;$N$15,"",IF(V10="","",V10+1))</f>
        <v>44927</v>
      </c>
      <c r="X9" s="22">
        <f t="shared" si="3"/>
        <v>45292</v>
      </c>
      <c r="Y9" s="22">
        <f t="shared" si="3"/>
        <v>45658</v>
      </c>
      <c r="Z9" s="22">
        <f t="shared" si="3"/>
        <v>46023</v>
      </c>
      <c r="AA9" s="22">
        <f t="shared" si="3"/>
        <v>46388</v>
      </c>
      <c r="AB9" s="22">
        <f t="shared" si="3"/>
        <v>46753</v>
      </c>
      <c r="AC9" s="22">
        <f t="shared" si="3"/>
        <v>47119</v>
      </c>
      <c r="AD9" s="22">
        <f t="shared" si="3"/>
        <v>47484</v>
      </c>
      <c r="AE9" s="22">
        <f t="shared" si="3"/>
        <v>47849</v>
      </c>
      <c r="AF9" s="22">
        <f t="shared" si="3"/>
        <v>48214</v>
      </c>
      <c r="AG9" s="22">
        <f t="shared" si="3"/>
        <v>48580</v>
      </c>
      <c r="AH9" s="22">
        <f t="shared" si="3"/>
        <v>48945</v>
      </c>
      <c r="AI9" s="22">
        <f t="shared" si="3"/>
        <v>49310</v>
      </c>
      <c r="AJ9" s="22">
        <f t="shared" si="3"/>
        <v>49675</v>
      </c>
      <c r="AK9" s="22">
        <f t="shared" si="3"/>
        <v>50041</v>
      </c>
      <c r="AL9" s="22" t="str">
        <f t="shared" si="3"/>
        <v/>
      </c>
      <c r="AM9" s="22" t="str">
        <f t="shared" si="3"/>
        <v/>
      </c>
      <c r="AN9" s="22" t="str">
        <f t="shared" si="3"/>
        <v/>
      </c>
      <c r="AO9" s="22" t="str">
        <f t="shared" si="3"/>
        <v/>
      </c>
      <c r="AP9" s="22" t="str">
        <f t="shared" si="3"/>
        <v/>
      </c>
      <c r="AQ9" s="22" t="str">
        <f t="shared" si="3"/>
        <v/>
      </c>
      <c r="AR9" s="22" t="str">
        <f t="shared" si="3"/>
        <v/>
      </c>
      <c r="AS9" s="22" t="str">
        <f t="shared" si="3"/>
        <v/>
      </c>
      <c r="AT9" s="5"/>
      <c r="AU9" s="5"/>
    </row>
    <row r="10" spans="1:47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/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5" t="s">
        <v>3</v>
      </c>
      <c r="S10" s="5"/>
      <c r="T10" s="5"/>
      <c r="U10" s="22">
        <f>IF(U$1&gt;$N$15,"",IF(U9="","",EOMONTH(U9,12-MONTH(U9))))</f>
        <v>44561</v>
      </c>
      <c r="V10" s="22">
        <f>IF(V$1&gt;$N$15,"",IF(V9="","",EOMONTH(V9,12-MONTH(V9))))</f>
        <v>44926</v>
      </c>
      <c r="W10" s="22">
        <f t="shared" ref="W10:AS10" si="4">IF(W$1&gt;$N$15,"",IF(W9="","",EOMONTH(W9,12-MONTH(W9))))</f>
        <v>45291</v>
      </c>
      <c r="X10" s="22">
        <f t="shared" si="4"/>
        <v>45657</v>
      </c>
      <c r="Y10" s="22">
        <f t="shared" si="4"/>
        <v>46022</v>
      </c>
      <c r="Z10" s="22">
        <f t="shared" si="4"/>
        <v>46387</v>
      </c>
      <c r="AA10" s="22">
        <f t="shared" si="4"/>
        <v>46752</v>
      </c>
      <c r="AB10" s="22">
        <f t="shared" si="4"/>
        <v>47118</v>
      </c>
      <c r="AC10" s="22">
        <f t="shared" si="4"/>
        <v>47483</v>
      </c>
      <c r="AD10" s="22">
        <f t="shared" si="4"/>
        <v>47848</v>
      </c>
      <c r="AE10" s="22">
        <f t="shared" si="4"/>
        <v>48213</v>
      </c>
      <c r="AF10" s="22">
        <f t="shared" si="4"/>
        <v>48579</v>
      </c>
      <c r="AG10" s="22">
        <f t="shared" si="4"/>
        <v>48944</v>
      </c>
      <c r="AH10" s="22">
        <f t="shared" si="4"/>
        <v>49309</v>
      </c>
      <c r="AI10" s="22">
        <f t="shared" si="4"/>
        <v>49674</v>
      </c>
      <c r="AJ10" s="22">
        <f t="shared" si="4"/>
        <v>50040</v>
      </c>
      <c r="AK10" s="22">
        <f t="shared" si="4"/>
        <v>50405</v>
      </c>
      <c r="AL10" s="22" t="str">
        <f t="shared" si="4"/>
        <v/>
      </c>
      <c r="AM10" s="22" t="str">
        <f t="shared" si="4"/>
        <v/>
      </c>
      <c r="AN10" s="22" t="str">
        <f t="shared" si="4"/>
        <v/>
      </c>
      <c r="AO10" s="22" t="str">
        <f t="shared" si="4"/>
        <v/>
      </c>
      <c r="AP10" s="22" t="str">
        <f t="shared" si="4"/>
        <v/>
      </c>
      <c r="AQ10" s="22" t="str">
        <f t="shared" si="4"/>
        <v/>
      </c>
      <c r="AR10" s="22" t="str">
        <f t="shared" si="4"/>
        <v/>
      </c>
      <c r="AS10" s="22" t="str">
        <f t="shared" si="4"/>
        <v/>
      </c>
      <c r="AT10" s="5"/>
      <c r="AU10" s="5"/>
    </row>
    <row r="11" spans="1:47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11" customFormat="1" x14ac:dyDescent="0.25">
      <c r="A13" s="10"/>
      <c r="B13" s="10"/>
      <c r="C13" s="10"/>
      <c r="D13" s="10"/>
      <c r="E13" s="10" t="str">
        <f>списки!$E$10</f>
        <v>старт проекта</v>
      </c>
      <c r="F13" s="10"/>
      <c r="G13" s="10"/>
      <c r="H13" s="10"/>
      <c r="I13" s="10"/>
      <c r="J13" s="10"/>
      <c r="K13" s="32" t="str">
        <f>списки!$E$12</f>
        <v>дата из вып/сп.</v>
      </c>
      <c r="L13" s="10"/>
      <c r="M13" s="13" t="s">
        <v>6</v>
      </c>
      <c r="N13" s="34">
        <v>44378</v>
      </c>
      <c r="O13" s="2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ht="7.0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11" customFormat="1" x14ac:dyDescent="0.25">
      <c r="A15" s="10"/>
      <c r="B15" s="10"/>
      <c r="C15" s="10"/>
      <c r="D15" s="10"/>
      <c r="E15" s="30" t="str">
        <f>kpi!$E$13</f>
        <v>горизонт расчетов</v>
      </c>
      <c r="F15" s="10"/>
      <c r="G15" s="10"/>
      <c r="H15" s="10"/>
      <c r="I15" s="10"/>
      <c r="J15" s="10"/>
      <c r="K15" s="32" t="str">
        <f>IF($E15="","",INDEX(kpi!$H:$H,SUMIFS(kpi!$B:$B,kpi!$E:$E,$E15)))</f>
        <v>кол-во лет</v>
      </c>
      <c r="L15" s="10"/>
      <c r="M15" s="13" t="s">
        <v>6</v>
      </c>
      <c r="N15" s="36">
        <v>17</v>
      </c>
      <c r="O15" s="2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ht="7.0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6"/>
      <c r="O16" s="2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11" customFormat="1" x14ac:dyDescent="0.25">
      <c r="A17" s="10"/>
      <c r="B17" s="10"/>
      <c r="C17" s="10"/>
      <c r="D17" s="10"/>
      <c r="E17" s="30" t="str">
        <f>kpi!$E$14</f>
        <v>срок реализации энергосбер. мероприятий</v>
      </c>
      <c r="F17" s="10"/>
      <c r="G17" s="10"/>
      <c r="H17" s="10"/>
      <c r="I17" s="10"/>
      <c r="J17" s="10"/>
      <c r="K17" s="32" t="str">
        <f>IF($E17="","",INDEX(kpi!$H:$H,SUMIFS(kpi!$B:$B,kpi!$E:$E,$E17)))</f>
        <v>кол-во мес</v>
      </c>
      <c r="L17" s="10"/>
      <c r="M17" s="13" t="s">
        <v>6</v>
      </c>
      <c r="N17" s="41">
        <v>10</v>
      </c>
      <c r="O17" s="2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ht="4.05" customHeight="1" x14ac:dyDescent="0.25">
      <c r="A18" s="6"/>
      <c r="B18" s="6"/>
      <c r="C18" s="6"/>
      <c r="D18" s="6"/>
      <c r="E18" s="96"/>
      <c r="F18" s="6"/>
      <c r="G18" s="6"/>
      <c r="H18" s="6"/>
      <c r="I18" s="6"/>
      <c r="J18" s="6"/>
      <c r="K18" s="31"/>
      <c r="L18" s="6"/>
      <c r="M18" s="13"/>
      <c r="N18" s="6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7.0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31"/>
      <c r="L19" s="6"/>
      <c r="M19" s="13"/>
      <c r="N19" s="6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71" customFormat="1" x14ac:dyDescent="0.25">
      <c r="A20" s="67"/>
      <c r="B20" s="67"/>
      <c r="C20" s="67"/>
      <c r="D20" s="67"/>
      <c r="E20" s="68" t="str">
        <f>kpi!$E$34</f>
        <v>ставка отчислений в соцфонды</v>
      </c>
      <c r="F20" s="67"/>
      <c r="G20" s="67"/>
      <c r="H20" s="67"/>
      <c r="I20" s="67"/>
      <c r="J20" s="67"/>
      <c r="K20" s="69" t="str">
        <f>IF($E20="","",INDEX(kpi!$H:$H,SUMIFS(kpi!$B:$B,kpi!$E:$E,$E20)))</f>
        <v>%</v>
      </c>
      <c r="L20" s="67"/>
      <c r="M20" s="13" t="s">
        <v>6</v>
      </c>
      <c r="N20" s="97">
        <v>0.3</v>
      </c>
      <c r="O20" s="78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</row>
    <row r="21" spans="1:47" s="71" customFormat="1" ht="4.05" customHeigh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9"/>
      <c r="L21" s="67"/>
      <c r="M21" s="13"/>
      <c r="N21" s="98"/>
      <c r="O21" s="7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</row>
    <row r="22" spans="1:47" s="71" customFormat="1" x14ac:dyDescent="0.25">
      <c r="A22" s="67"/>
      <c r="B22" s="67"/>
      <c r="C22" s="67"/>
      <c r="D22" s="67"/>
      <c r="E22" s="68" t="str">
        <f>kpi!$E$35</f>
        <v>ставка НДС</v>
      </c>
      <c r="F22" s="67"/>
      <c r="G22" s="67"/>
      <c r="H22" s="67"/>
      <c r="I22" s="67"/>
      <c r="J22" s="67"/>
      <c r="K22" s="69" t="str">
        <f>IF($E22="","",INDEX(kpi!$H:$H,SUMIFS(kpi!$B:$B,kpi!$E:$E,$E22)))</f>
        <v>%</v>
      </c>
      <c r="L22" s="67"/>
      <c r="M22" s="13" t="s">
        <v>6</v>
      </c>
      <c r="N22" s="97">
        <v>0.18</v>
      </c>
      <c r="O22" s="78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</row>
    <row r="23" spans="1:47" ht="4.05" customHeight="1" x14ac:dyDescent="0.25">
      <c r="A23" s="6"/>
      <c r="B23" s="6"/>
      <c r="C23" s="6"/>
      <c r="D23" s="6"/>
      <c r="E23" s="96"/>
      <c r="F23" s="6"/>
      <c r="G23" s="6"/>
      <c r="H23" s="6"/>
      <c r="I23" s="6"/>
      <c r="J23" s="6"/>
      <c r="K23" s="31"/>
      <c r="L23" s="6"/>
      <c r="M23" s="13"/>
      <c r="N23" s="6"/>
      <c r="O23" s="2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ht="7.0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31"/>
      <c r="L24" s="6"/>
      <c r="M24" s="13"/>
      <c r="N24" s="6"/>
      <c r="O24" s="2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11" customFormat="1" x14ac:dyDescent="0.25">
      <c r="A25" s="10"/>
      <c r="B25" s="10"/>
      <c r="C25" s="10"/>
      <c r="D25" s="10"/>
      <c r="E25" s="30" t="str">
        <f>kpi!$E$38</f>
        <v>тариф на эл/энергию за 1кВт*ч на старте</v>
      </c>
      <c r="F25" s="10"/>
      <c r="G25" s="10"/>
      <c r="H25" s="10"/>
      <c r="I25" s="10"/>
      <c r="J25" s="10"/>
      <c r="K25" s="60" t="str">
        <f>IF($E25="","",INDEX(kpi!$H:$H,SUMIFS(kpi!$B:$B,kpi!$E:$E,$E25)))</f>
        <v>руб.</v>
      </c>
      <c r="L25" s="10"/>
      <c r="M25" s="13" t="s">
        <v>6</v>
      </c>
      <c r="N25" s="108">
        <v>4.76</v>
      </c>
      <c r="O25" s="2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4.0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31"/>
      <c r="L26" s="6"/>
      <c r="M26" s="13"/>
      <c r="N26" s="6"/>
      <c r="O26" s="20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71" customFormat="1" x14ac:dyDescent="0.25">
      <c r="A27" s="67"/>
      <c r="B27" s="67"/>
      <c r="C27" s="67"/>
      <c r="D27" s="67"/>
      <c r="E27" s="68" t="str">
        <f>kpi!$E$39</f>
        <v>годовая инфляция по тарифу на эл/энергю</v>
      </c>
      <c r="F27" s="67"/>
      <c r="G27" s="67"/>
      <c r="H27" s="67"/>
      <c r="I27" s="67"/>
      <c r="J27" s="67"/>
      <c r="K27" s="69" t="str">
        <f>IF($E27="","",INDEX(kpi!$H:$H,SUMIFS(kpi!$B:$B,kpi!$E:$E,$E27)))</f>
        <v>%</v>
      </c>
      <c r="L27" s="6"/>
      <c r="M27" s="13"/>
      <c r="N27" s="6"/>
      <c r="O27" s="20"/>
      <c r="P27" s="6"/>
      <c r="Q27" s="67"/>
      <c r="R27" s="67"/>
      <c r="S27" s="67"/>
      <c r="T27" s="13" t="s">
        <v>6</v>
      </c>
      <c r="U27" s="97">
        <v>0.05</v>
      </c>
      <c r="V27" s="97">
        <v>0.05</v>
      </c>
      <c r="W27" s="97">
        <v>0.04</v>
      </c>
      <c r="X27" s="97">
        <v>0.04</v>
      </c>
      <c r="Y27" s="97">
        <v>0.04</v>
      </c>
      <c r="Z27" s="97">
        <v>0.03</v>
      </c>
      <c r="AA27" s="97">
        <v>0.03</v>
      </c>
      <c r="AB27" s="97">
        <v>0.03</v>
      </c>
      <c r="AC27" s="97">
        <v>0.02</v>
      </c>
      <c r="AD27" s="97">
        <v>0.02</v>
      </c>
      <c r="AE27" s="97">
        <v>0.02</v>
      </c>
      <c r="AF27" s="97">
        <v>0.02</v>
      </c>
      <c r="AG27" s="97">
        <v>0.02</v>
      </c>
      <c r="AH27" s="97">
        <v>0.02</v>
      </c>
      <c r="AI27" s="97">
        <v>0.02</v>
      </c>
      <c r="AJ27" s="97">
        <v>0.02</v>
      </c>
      <c r="AK27" s="97">
        <v>0.02</v>
      </c>
      <c r="AL27" s="97">
        <v>0.02</v>
      </c>
      <c r="AM27" s="97">
        <v>0.02</v>
      </c>
      <c r="AN27" s="97">
        <v>0.02</v>
      </c>
      <c r="AO27" s="97">
        <v>0.02</v>
      </c>
      <c r="AP27" s="97">
        <v>0.02</v>
      </c>
      <c r="AQ27" s="97">
        <v>0.02</v>
      </c>
      <c r="AR27" s="97">
        <v>0.02</v>
      </c>
      <c r="AS27" s="97"/>
      <c r="AT27" s="67"/>
      <c r="AU27" s="67"/>
    </row>
    <row r="28" spans="1:47" ht="4.0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31"/>
      <c r="L28" s="6"/>
      <c r="M28" s="13"/>
      <c r="N28" s="6"/>
      <c r="O28" s="20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11" customFormat="1" x14ac:dyDescent="0.25">
      <c r="A29" s="10"/>
      <c r="B29" s="10"/>
      <c r="C29" s="10"/>
      <c r="D29" s="10"/>
      <c r="E29" s="30" t="str">
        <f>kpi!$E$40</f>
        <v>среднегодовой тариф на эл/энергию</v>
      </c>
      <c r="F29" s="10"/>
      <c r="G29" s="10"/>
      <c r="H29" s="10"/>
      <c r="I29" s="10"/>
      <c r="J29" s="10"/>
      <c r="K29" s="60" t="str">
        <f>IF($E29="","",INDEX(kpi!$H:$H,SUMIFS(kpi!$B:$B,kpi!$E:$E,$E29)))</f>
        <v>руб.</v>
      </c>
      <c r="L29" s="10"/>
      <c r="M29" s="13"/>
      <c r="N29" s="6"/>
      <c r="O29" s="20"/>
      <c r="P29" s="10"/>
      <c r="Q29" s="10"/>
      <c r="R29" s="10"/>
      <c r="S29" s="10"/>
      <c r="T29" s="10"/>
      <c r="U29" s="109">
        <f>IF(U$10="",0,(N25+N25*(1+U27))/2)</f>
        <v>4.8789999999999996</v>
      </c>
      <c r="V29" s="109">
        <f>IF(V$10="",0,U29*(1+V27))</f>
        <v>5.1229499999999994</v>
      </c>
      <c r="W29" s="109">
        <f t="shared" ref="W29:AS29" si="5">IF(W$10="",0,V29*(1+W27))</f>
        <v>5.3278679999999996</v>
      </c>
      <c r="X29" s="109">
        <f t="shared" si="5"/>
        <v>5.5409827199999997</v>
      </c>
      <c r="Y29" s="109">
        <f t="shared" si="5"/>
        <v>5.7626220288000001</v>
      </c>
      <c r="Z29" s="109">
        <f t="shared" si="5"/>
        <v>5.9355006896639999</v>
      </c>
      <c r="AA29" s="109">
        <f t="shared" si="5"/>
        <v>6.11356571035392</v>
      </c>
      <c r="AB29" s="109">
        <f t="shared" si="5"/>
        <v>6.2969726816645375</v>
      </c>
      <c r="AC29" s="109">
        <f t="shared" si="5"/>
        <v>6.4229121352978282</v>
      </c>
      <c r="AD29" s="109">
        <f t="shared" si="5"/>
        <v>6.5513703780037851</v>
      </c>
      <c r="AE29" s="109">
        <f t="shared" si="5"/>
        <v>6.682397785563861</v>
      </c>
      <c r="AF29" s="109">
        <f t="shared" si="5"/>
        <v>6.8160457412751381</v>
      </c>
      <c r="AG29" s="109">
        <f t="shared" si="5"/>
        <v>6.952366656100641</v>
      </c>
      <c r="AH29" s="109">
        <f t="shared" si="5"/>
        <v>7.0914139892226542</v>
      </c>
      <c r="AI29" s="109">
        <f t="shared" si="5"/>
        <v>7.233242269007107</v>
      </c>
      <c r="AJ29" s="109">
        <f t="shared" si="5"/>
        <v>7.3779071143872494</v>
      </c>
      <c r="AK29" s="109">
        <f t="shared" si="5"/>
        <v>7.5254652566749947</v>
      </c>
      <c r="AL29" s="109">
        <f t="shared" si="5"/>
        <v>0</v>
      </c>
      <c r="AM29" s="109">
        <f t="shared" si="5"/>
        <v>0</v>
      </c>
      <c r="AN29" s="109">
        <f t="shared" si="5"/>
        <v>0</v>
      </c>
      <c r="AO29" s="109">
        <f t="shared" si="5"/>
        <v>0</v>
      </c>
      <c r="AP29" s="109">
        <f t="shared" si="5"/>
        <v>0</v>
      </c>
      <c r="AQ29" s="109">
        <f t="shared" si="5"/>
        <v>0</v>
      </c>
      <c r="AR29" s="109">
        <f t="shared" si="5"/>
        <v>0</v>
      </c>
      <c r="AS29" s="109">
        <f t="shared" si="5"/>
        <v>0</v>
      </c>
      <c r="AT29" s="10"/>
      <c r="AU29" s="10"/>
    </row>
    <row r="30" spans="1:47" ht="4.05" customHeight="1" x14ac:dyDescent="0.25">
      <c r="A30" s="6"/>
      <c r="B30" s="6"/>
      <c r="C30" s="6"/>
      <c r="D30" s="6"/>
      <c r="E30" s="96"/>
      <c r="F30" s="6"/>
      <c r="G30" s="6"/>
      <c r="H30" s="6"/>
      <c r="I30" s="6"/>
      <c r="J30" s="6"/>
      <c r="K30" s="31"/>
      <c r="L30" s="6"/>
      <c r="M30" s="13"/>
      <c r="N30" s="6"/>
      <c r="O30" s="20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7.0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31"/>
      <c r="L31" s="6"/>
      <c r="M31" s="13"/>
      <c r="N31" s="6"/>
      <c r="O31" s="20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11" customFormat="1" x14ac:dyDescent="0.25">
      <c r="A32" s="10"/>
      <c r="B32" s="10"/>
      <c r="C32" s="10"/>
      <c r="D32" s="10"/>
      <c r="E32" s="30" t="str">
        <f>kpi!$E$42</f>
        <v>комиссия ЭСК от эономического эффекта</v>
      </c>
      <c r="F32" s="10"/>
      <c r="G32" s="10"/>
      <c r="H32" s="10"/>
      <c r="I32" s="10"/>
      <c r="J32" s="10"/>
      <c r="K32" s="60" t="str">
        <f>IF($E32="","",INDEX(kpi!$H:$H,SUMIFS(kpi!$B:$B,kpi!$E:$E,$E32)))</f>
        <v>%</v>
      </c>
      <c r="L32" s="10"/>
      <c r="M32" s="13"/>
      <c r="N32" s="10"/>
      <c r="O32" s="20"/>
      <c r="P32" s="10"/>
      <c r="Q32" s="10"/>
      <c r="R32" s="10"/>
      <c r="S32" s="10"/>
      <c r="T32" s="13" t="s">
        <v>6</v>
      </c>
      <c r="U32" s="107">
        <v>0.99</v>
      </c>
      <c r="V32" s="107">
        <v>0.99</v>
      </c>
      <c r="W32" s="107">
        <v>0.98</v>
      </c>
      <c r="X32" s="107">
        <v>0.97</v>
      </c>
      <c r="Y32" s="107">
        <v>0.95</v>
      </c>
      <c r="Z32" s="107">
        <v>0.95</v>
      </c>
      <c r="AA32" s="107">
        <v>0.95</v>
      </c>
      <c r="AB32" s="107">
        <v>0.92</v>
      </c>
      <c r="AC32" s="107">
        <v>0.92</v>
      </c>
      <c r="AD32" s="107">
        <v>0.92</v>
      </c>
      <c r="AE32" s="107">
        <v>0.9</v>
      </c>
      <c r="AF32" s="107">
        <v>0.9</v>
      </c>
      <c r="AG32" s="107">
        <v>0.9</v>
      </c>
      <c r="AH32" s="107">
        <v>0.9</v>
      </c>
      <c r="AI32" s="107">
        <v>0.9</v>
      </c>
      <c r="AJ32" s="107">
        <v>0.9</v>
      </c>
      <c r="AK32" s="107">
        <v>0.9</v>
      </c>
      <c r="AL32" s="107">
        <v>0.9</v>
      </c>
      <c r="AM32" s="107">
        <v>0.9</v>
      </c>
      <c r="AN32" s="107">
        <v>0.9</v>
      </c>
      <c r="AO32" s="107">
        <v>0.9</v>
      </c>
      <c r="AP32" s="107">
        <v>0.9</v>
      </c>
      <c r="AQ32" s="107">
        <v>0.9</v>
      </c>
      <c r="AR32" s="107">
        <v>0.9</v>
      </c>
      <c r="AS32" s="107">
        <v>0.9</v>
      </c>
      <c r="AT32" s="10"/>
      <c r="AU32" s="10"/>
    </row>
    <row r="33" spans="1:47" ht="4.0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11" customFormat="1" x14ac:dyDescent="0.25">
      <c r="A34" s="10"/>
      <c r="B34" s="10"/>
      <c r="C34" s="10"/>
      <c r="D34" s="10"/>
      <c r="E34" s="30" t="str">
        <f>kpi!$E$44</f>
        <v>доход ЭСК (комиссия с экономии э/э)</v>
      </c>
      <c r="F34" s="10"/>
      <c r="G34" s="10"/>
      <c r="H34" s="10"/>
      <c r="I34" s="10"/>
      <c r="J34" s="10"/>
      <c r="K34" s="60" t="str">
        <f>IF($E34="","",INDEX(kpi!$H:$H,SUMIFS(kpi!$B:$B,kpi!$E:$E,$E34)))</f>
        <v>тыс.руб.</v>
      </c>
      <c r="L34" s="10"/>
      <c r="M34" s="13"/>
      <c r="N34" s="6"/>
      <c r="O34" s="20"/>
      <c r="P34" s="10"/>
      <c r="Q34" s="10"/>
      <c r="R34" s="53">
        <f>SUM($T34:$AT34)</f>
        <v>228472.19369319326</v>
      </c>
      <c r="S34" s="53"/>
      <c r="T34" s="53"/>
      <c r="U34" s="53">
        <f>IF(U$10="",0,SUMIFS(кредит!$17:$17,кредит!$10:$10,"&gt;="&amp;U$9,кредит!$10:$10,"&lt;="&amp;U$10))</f>
        <v>0</v>
      </c>
      <c r="V34" s="53">
        <f>IF(V$10="",0,SUMIFS(кредит!$17:$17,кредит!$10:$10,"&gt;="&amp;V$9,кредит!$10:$10,"&lt;="&amp;V$10))</f>
        <v>8746.608026771999</v>
      </c>
      <c r="W34" s="53">
        <f>IF(W$10="",0,SUMIFS(кредит!$17:$17,кредит!$10:$10,"&gt;="&amp;W$9,кредит!$10:$10,"&lt;="&amp;W$10))</f>
        <v>12753.280975868156</v>
      </c>
      <c r="X34" s="53">
        <f>IF(X$10="",0,SUMIFS(кредит!$17:$17,кредит!$10:$10,"&gt;="&amp;X$9,кредит!$10:$10,"&lt;="&amp;X$10))</f>
        <v>13128.071273934491</v>
      </c>
      <c r="Y34" s="53">
        <f>IF(Y$10="",0,SUMIFS(кредит!$17:$17,кредит!$10:$10,"&gt;="&amp;Y$9,кредит!$10:$10,"&lt;="&amp;Y$10))</f>
        <v>13371.684967677606</v>
      </c>
      <c r="Z34" s="53">
        <f>IF(Z$10="",0,SUMIFS(кредит!$17:$17,кредит!$10:$10,"&gt;="&amp;Z$9,кредит!$10:$10,"&lt;="&amp;Z$10))</f>
        <v>13772.835516707932</v>
      </c>
      <c r="AA34" s="53">
        <f>IF(AA$10="",0,SUMIFS(кредит!$17:$17,кредит!$10:$10,"&gt;="&amp;AA$9,кредит!$10:$10,"&lt;="&amp;AA$10))</f>
        <v>14186.02058220917</v>
      </c>
      <c r="AB34" s="53">
        <f>IF(AB$10="",0,SUMIFS(кредит!$17:$17,кредит!$10:$10,"&gt;="&amp;AB$9,кредит!$10:$10,"&lt;="&amp;AB$10))</f>
        <v>14150.182214422537</v>
      </c>
      <c r="AC34" s="53">
        <f>IF(AC$10="",0,SUMIFS(кредит!$17:$17,кредит!$10:$10,"&gt;="&amp;AC$9,кредит!$10:$10,"&lt;="&amp;AC$10))</f>
        <v>14433.185858710989</v>
      </c>
      <c r="AD34" s="53">
        <f>IF(AD$10="",0,SUMIFS(кредит!$17:$17,кредит!$10:$10,"&gt;="&amp;AD$9,кредит!$10:$10,"&lt;="&amp;AD$10))</f>
        <v>14721.84957588521</v>
      </c>
      <c r="AE34" s="53">
        <f>IF(AE$10="",0,SUMIFS(кредит!$17:$17,кредит!$10:$10,"&gt;="&amp;AE$9,кредит!$10:$10,"&lt;="&amp;AE$10))</f>
        <v>14689.845555068066</v>
      </c>
      <c r="AF34" s="53">
        <f>IF(AF$10="",0,SUMIFS(кредит!$17:$17,кредит!$10:$10,"&gt;="&amp;AF$9,кредит!$10:$10,"&lt;="&amp;AF$10))</f>
        <v>14983.642466169425</v>
      </c>
      <c r="AG34" s="53">
        <f>IF(AG$10="",0,SUMIFS(кредит!$17:$17,кредит!$10:$10,"&gt;="&amp;AG$9,кредит!$10:$10,"&lt;="&amp;AG$10))</f>
        <v>15283.315315492813</v>
      </c>
      <c r="AH34" s="53">
        <f>IF(AH$10="",0,SUMIFS(кредит!$17:$17,кредит!$10:$10,"&gt;="&amp;AH$9,кредит!$10:$10,"&lt;="&amp;AH$10))</f>
        <v>15588.981621802672</v>
      </c>
      <c r="AI34" s="53">
        <f>IF(AI$10="",0,SUMIFS(кредит!$17:$17,кредит!$10:$10,"&gt;="&amp;AI$9,кредит!$10:$10,"&lt;="&amp;AI$10))</f>
        <v>15900.761254238727</v>
      </c>
      <c r="AJ34" s="53">
        <f>IF(AJ$10="",0,SUMIFS(кредит!$17:$17,кредит!$10:$10,"&gt;="&amp;AJ$9,кредит!$10:$10,"&lt;="&amp;AJ$10))</f>
        <v>16218.7764793235</v>
      </c>
      <c r="AK34" s="53">
        <f>IF(AK$10="",0,SUMIFS(кредит!$17:$17,кредит!$10:$10,"&gt;="&amp;AK$9,кредит!$10:$10,"&lt;="&amp;AK$10))</f>
        <v>16543.152008909972</v>
      </c>
      <c r="AL34" s="53">
        <f>IF(AL$10="",0,SUMIFS(кредит!$17:$17,кредит!$10:$10,"&gt;="&amp;AL$9,кредит!$10:$10,"&lt;="&amp;AL$10))</f>
        <v>0</v>
      </c>
      <c r="AM34" s="53">
        <f>IF(AM$10="",0,SUMIFS(кредит!$17:$17,кредит!$10:$10,"&gt;="&amp;AM$9,кредит!$10:$10,"&lt;="&amp;AM$10))</f>
        <v>0</v>
      </c>
      <c r="AN34" s="53">
        <f>IF(AN$10="",0,SUMIFS(кредит!$17:$17,кредит!$10:$10,"&gt;="&amp;AN$9,кредит!$10:$10,"&lt;="&amp;AN$10))</f>
        <v>0</v>
      </c>
      <c r="AO34" s="53">
        <f>IF(AO$10="",0,SUMIFS(кредит!$17:$17,кредит!$10:$10,"&gt;="&amp;AO$9,кредит!$10:$10,"&lt;="&amp;AO$10))</f>
        <v>0</v>
      </c>
      <c r="AP34" s="53">
        <f>IF(AP$10="",0,SUMIFS(кредит!$17:$17,кредит!$10:$10,"&gt;="&amp;AP$9,кредит!$10:$10,"&lt;="&amp;AP$10))</f>
        <v>0</v>
      </c>
      <c r="AQ34" s="53">
        <f>IF(AQ$10="",0,SUMIFS(кредит!$17:$17,кредит!$10:$10,"&gt;="&amp;AQ$9,кредит!$10:$10,"&lt;="&amp;AQ$10))</f>
        <v>0</v>
      </c>
      <c r="AR34" s="53">
        <f>IF(AR$10="",0,SUMIFS(кредит!$17:$17,кредит!$10:$10,"&gt;="&amp;AR$9,кредит!$10:$10,"&lt;="&amp;AR$10))</f>
        <v>0</v>
      </c>
      <c r="AS34" s="53">
        <f>IF(AS$10="",0,SUMIFS(кредит!$17:$17,кредит!$10:$10,"&gt;="&amp;AS$9,кредит!$10:$10,"&lt;="&amp;AS$10))</f>
        <v>0</v>
      </c>
      <c r="AT34" s="10"/>
      <c r="AU34" s="10"/>
    </row>
    <row r="35" spans="1:47" ht="4.05" customHeight="1" x14ac:dyDescent="0.25">
      <c r="A35" s="6"/>
      <c r="B35" s="6"/>
      <c r="C35" s="6"/>
      <c r="D35" s="6"/>
      <c r="E35" s="114"/>
      <c r="F35" s="6"/>
      <c r="G35" s="6"/>
      <c r="H35" s="6"/>
      <c r="I35" s="6"/>
      <c r="J35" s="6"/>
      <c r="K35" s="31"/>
      <c r="L35" s="6"/>
      <c r="M35" s="13"/>
      <c r="N35" s="6"/>
      <c r="O35" s="2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ht="7.0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1"/>
      <c r="L36" s="6"/>
      <c r="M36" s="13"/>
      <c r="N36" s="6"/>
      <c r="O36" s="2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11" customFormat="1" x14ac:dyDescent="0.25">
      <c r="A37" s="10"/>
      <c r="B37" s="10"/>
      <c r="C37" s="10"/>
      <c r="D37" s="10"/>
      <c r="E37" s="30" t="str">
        <f>kpi!$E$45</f>
        <v>%ГО оборудования в год</v>
      </c>
      <c r="F37" s="10"/>
      <c r="G37" s="10"/>
      <c r="H37" s="10"/>
      <c r="I37" s="10"/>
      <c r="J37" s="10"/>
      <c r="K37" s="60" t="str">
        <f>IF($E37="","",INDEX(kpi!$H:$H,SUMIFS(kpi!$B:$B,kpi!$E:$E,$E37)))</f>
        <v>%</v>
      </c>
      <c r="L37" s="10"/>
      <c r="M37" s="13" t="s">
        <v>6</v>
      </c>
      <c r="N37" s="107">
        <v>0.05</v>
      </c>
      <c r="O37" s="2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ht="4.0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31"/>
      <c r="L38" s="6"/>
      <c r="M38" s="13"/>
      <c r="N38" s="6"/>
      <c r="O38" s="20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71" customFormat="1" x14ac:dyDescent="0.25">
      <c r="A39" s="67"/>
      <c r="B39" s="67"/>
      <c r="C39" s="67"/>
      <c r="D39" s="67"/>
      <c r="E39" s="68" t="str">
        <f>kpi!$E$46</f>
        <v>годовая инфляция по стоим-ти оборуд-ния</v>
      </c>
      <c r="F39" s="67"/>
      <c r="G39" s="67"/>
      <c r="H39" s="67"/>
      <c r="I39" s="67"/>
      <c r="J39" s="67"/>
      <c r="K39" s="69" t="str">
        <f>IF($E39="","",INDEX(kpi!$H:$H,SUMIFS(kpi!$B:$B,kpi!$E:$E,$E39)))</f>
        <v>%</v>
      </c>
      <c r="L39" s="6"/>
      <c r="M39" s="13"/>
      <c r="N39" s="6"/>
      <c r="O39" s="20"/>
      <c r="P39" s="6"/>
      <c r="Q39" s="67"/>
      <c r="R39" s="67"/>
      <c r="S39" s="67"/>
      <c r="T39" s="13" t="s">
        <v>6</v>
      </c>
      <c r="U39" s="97">
        <v>0.08</v>
      </c>
      <c r="V39" s="97">
        <v>0.08</v>
      </c>
      <c r="W39" s="97">
        <v>0.08</v>
      </c>
      <c r="X39" s="97">
        <v>7.0000000000000007E-2</v>
      </c>
      <c r="Y39" s="97">
        <v>7.0000000000000007E-2</v>
      </c>
      <c r="Z39" s="97">
        <v>7.0000000000000007E-2</v>
      </c>
      <c r="AA39" s="97">
        <v>7.0000000000000007E-2</v>
      </c>
      <c r="AB39" s="97">
        <v>7.0000000000000007E-2</v>
      </c>
      <c r="AC39" s="97">
        <v>0.06</v>
      </c>
      <c r="AD39" s="97">
        <v>0.06</v>
      </c>
      <c r="AE39" s="97">
        <v>0.06</v>
      </c>
      <c r="AF39" s="97">
        <v>0.06</v>
      </c>
      <c r="AG39" s="97">
        <v>0.06</v>
      </c>
      <c r="AH39" s="97">
        <v>0.06</v>
      </c>
      <c r="AI39" s="97">
        <v>0.06</v>
      </c>
      <c r="AJ39" s="97">
        <v>0.03</v>
      </c>
      <c r="AK39" s="97">
        <v>0.03</v>
      </c>
      <c r="AL39" s="97">
        <v>0.03</v>
      </c>
      <c r="AM39" s="97">
        <v>0.02</v>
      </c>
      <c r="AN39" s="97">
        <v>0.02</v>
      </c>
      <c r="AO39" s="97">
        <v>0.02</v>
      </c>
      <c r="AP39" s="97">
        <v>0.02</v>
      </c>
      <c r="AQ39" s="97">
        <v>0.02</v>
      </c>
      <c r="AR39" s="97">
        <v>0.02</v>
      </c>
      <c r="AS39" s="97"/>
      <c r="AT39" s="67"/>
      <c r="AU39" s="67"/>
    </row>
    <row r="40" spans="1:47" ht="4.0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31"/>
      <c r="L40" s="6"/>
      <c r="M40" s="13"/>
      <c r="N40" s="6"/>
      <c r="O40" s="2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ht="7.0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1"/>
      <c r="L41" s="6"/>
      <c r="M41" s="13"/>
      <c r="N41" s="6"/>
      <c r="O41" s="2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11" customFormat="1" x14ac:dyDescent="0.25">
      <c r="A42" s="10"/>
      <c r="B42" s="10"/>
      <c r="C42" s="10"/>
      <c r="D42" s="10"/>
      <c r="E42" s="30" t="str">
        <f>kpi!$E$49</f>
        <v>финпоток по основной деятельности</v>
      </c>
      <c r="F42" s="10"/>
      <c r="G42" s="10"/>
      <c r="H42" s="10"/>
      <c r="I42" s="10"/>
      <c r="J42" s="10"/>
      <c r="K42" s="60" t="str">
        <f>IF($E42="","",INDEX(kpi!$H:$H,SUMIFS(kpi!$B:$B,kpi!$E:$E,$E42)))</f>
        <v>тыс.руб.</v>
      </c>
      <c r="L42" s="10"/>
      <c r="M42" s="13"/>
      <c r="N42" s="6"/>
      <c r="O42" s="20"/>
      <c r="P42" s="10"/>
      <c r="Q42" s="10"/>
      <c r="R42" s="53">
        <f>SUM($T42:$AT42)</f>
        <v>63360.550353337931</v>
      </c>
      <c r="S42" s="53"/>
      <c r="T42" s="53"/>
      <c r="U42" s="53">
        <f>IF(U$10="",0,SUMIFS(кредит!$27:$27,кредит!$10:$10,"&gt;="&amp;U$9,кредит!$10:$10,"&lt;="&amp;U$10))</f>
        <v>-13950.932203389832</v>
      </c>
      <c r="V42" s="53">
        <f>IF(V$10="",0,SUMIFS(кредит!$27:$27,кредит!$10:$10,"&gt;="&amp;V$9,кредит!$10:$10,"&lt;="&amp;V$10))</f>
        <v>-22742.59624737503</v>
      </c>
      <c r="W42" s="53">
        <f>IF(W$10="",0,SUMIFS(кредит!$27:$27,кредит!$10:$10,"&gt;="&amp;W$9,кредит!$10:$10,"&lt;="&amp;W$10))</f>
        <v>7259.8418086253523</v>
      </c>
      <c r="X42" s="53">
        <f>IF(X$10="",0,SUMIFS(кредит!$27:$27,кредит!$10:$10,"&gt;="&amp;X$9,кредит!$10:$10,"&lt;="&amp;X$10))</f>
        <v>7313.3522027747758</v>
      </c>
      <c r="Y42" s="53">
        <f>IF(Y$10="",0,SUMIFS(кредит!$27:$27,кредит!$10:$10,"&gt;="&amp;Y$9,кредит!$10:$10,"&lt;="&amp;Y$10))</f>
        <v>7250.5940274888144</v>
      </c>
      <c r="Z42" s="53">
        <f>IF(Z$10="",0,SUMIFS(кредит!$27:$27,кредит!$10:$10,"&gt;="&amp;Z$9,кредит!$10:$10,"&lt;="&amp;Z$10))</f>
        <v>7306.9654508718659</v>
      </c>
      <c r="AA42" s="53">
        <f>IF(AA$10="",0,SUMIFS(кредит!$27:$27,кредит!$10:$10,"&gt;="&amp;AA$9,кредит!$10:$10,"&lt;="&amp;AA$10))</f>
        <v>7351.3365573599149</v>
      </c>
      <c r="AB42" s="53">
        <f>IF(AB$10="",0,SUMIFS(кредит!$27:$27,кредит!$10:$10,"&gt;="&amp;AB$9,кредит!$10:$10,"&lt;="&amp;AB$10))</f>
        <v>6986.8456940541646</v>
      </c>
      <c r="AC42" s="53">
        <f>IF(AC$10="",0,SUMIFS(кредит!$27:$27,кредит!$10:$10,"&gt;="&amp;AC$9,кредит!$10:$10,"&lt;="&amp;AC$10))</f>
        <v>6909.3324330754085</v>
      </c>
      <c r="AD42" s="53">
        <f>IF(AD$10="",0,SUMIFS(кредит!$27:$27,кредит!$10:$10,"&gt;="&amp;AD$9,кредит!$10:$10,"&lt;="&amp;AD$10))</f>
        <v>6834.4620361038633</v>
      </c>
      <c r="AE42" s="53">
        <f>IF(AE$10="",0,SUMIFS(кредит!$27:$27,кредит!$10:$10,"&gt;="&amp;AE$9,кредит!$10:$10,"&lt;="&amp;AE$10))</f>
        <v>6463.7691756850818</v>
      </c>
      <c r="AF42" s="53">
        <f>IF(AF$10="",0,SUMIFS(кредит!$27:$27,кредит!$10:$10,"&gt;="&amp;AF$9,кредит!$10:$10,"&lt;="&amp;AF$10))</f>
        <v>6358.550369787813</v>
      </c>
      <c r="AG42" s="53">
        <f>IF(AG$10="",0,SUMIFS(кредит!$27:$27,кредит!$10:$10,"&gt;="&amp;AG$9,кредит!$10:$10,"&lt;="&amp;AG$10))</f>
        <v>6231.9670269218723</v>
      </c>
      <c r="AH42" s="53">
        <f>IF(AH$10="",0,SUMIFS(кредит!$27:$27,кредит!$10:$10,"&gt;="&amp;AH$9,кредит!$10:$10,"&lt;="&amp;AH$10))</f>
        <v>6087.6267561829118</v>
      </c>
      <c r="AI42" s="53">
        <f>IF(AI$10="",0,SUMIFS(кредит!$27:$27,кредит!$10:$10,"&gt;="&amp;AI$9,кредит!$10:$10,"&lt;="&amp;AI$10))</f>
        <v>5924.2609033525296</v>
      </c>
      <c r="AJ42" s="53">
        <f>IF(AJ$10="",0,SUMIFS(кредит!$27:$27,кредит!$10:$10,"&gt;="&amp;AJ$9,кредит!$10:$10,"&lt;="&amp;AJ$10))</f>
        <v>5868.3100114761619</v>
      </c>
      <c r="AK42" s="53">
        <f>IF(AK$10="",0,SUMIFS(кредит!$27:$27,кредит!$10:$10,"&gt;="&amp;AK$9,кредит!$10:$10,"&lt;="&amp;AK$10))</f>
        <v>5906.8643503422672</v>
      </c>
      <c r="AL42" s="53">
        <f>IF(AL$10="",0,SUMIFS(кредит!$27:$27,кредит!$10:$10,"&gt;="&amp;AL$9,кредит!$10:$10,"&lt;="&amp;AL$10))</f>
        <v>0</v>
      </c>
      <c r="AM42" s="53">
        <f>IF(AM$10="",0,SUMIFS(кредит!$27:$27,кредит!$10:$10,"&gt;="&amp;AM$9,кредит!$10:$10,"&lt;="&amp;AM$10))</f>
        <v>0</v>
      </c>
      <c r="AN42" s="53">
        <f>IF(AN$10="",0,SUMIFS(кредит!$27:$27,кредит!$10:$10,"&gt;="&amp;AN$9,кредит!$10:$10,"&lt;="&amp;AN$10))</f>
        <v>0</v>
      </c>
      <c r="AO42" s="53">
        <f>IF(AO$10="",0,SUMIFS(кредит!$27:$27,кредит!$10:$10,"&gt;="&amp;AO$9,кредит!$10:$10,"&lt;="&amp;AO$10))</f>
        <v>0</v>
      </c>
      <c r="AP42" s="53">
        <f>IF(AP$10="",0,SUMIFS(кредит!$27:$27,кредит!$10:$10,"&gt;="&amp;AP$9,кредит!$10:$10,"&lt;="&amp;AP$10))</f>
        <v>0</v>
      </c>
      <c r="AQ42" s="53">
        <f>IF(AQ$10="",0,SUMIFS(кредит!$27:$27,кредит!$10:$10,"&gt;="&amp;AQ$9,кредит!$10:$10,"&lt;="&amp;AQ$10))</f>
        <v>0</v>
      </c>
      <c r="AR42" s="53">
        <f>IF(AR$10="",0,SUMIFS(кредит!$27:$27,кредит!$10:$10,"&gt;="&amp;AR$9,кредит!$10:$10,"&lt;="&amp;AR$10))</f>
        <v>0</v>
      </c>
      <c r="AS42" s="53">
        <f>IF(AS$10="",0,SUMIFS(кредит!$27:$27,кредит!$10:$10,"&gt;="&amp;AS$9,кредит!$10:$10,"&lt;="&amp;AS$10))</f>
        <v>0</v>
      </c>
      <c r="AT42" s="10"/>
      <c r="AU42" s="10"/>
    </row>
    <row r="43" spans="1:47" ht="4.05" customHeight="1" x14ac:dyDescent="0.25">
      <c r="A43" s="6"/>
      <c r="B43" s="6"/>
      <c r="C43" s="6"/>
      <c r="D43" s="6"/>
      <c r="E43" s="114"/>
      <c r="F43" s="6"/>
      <c r="G43" s="6"/>
      <c r="H43" s="6"/>
      <c r="I43" s="6"/>
      <c r="J43" s="6"/>
      <c r="K43" s="31"/>
      <c r="L43" s="6"/>
      <c r="M43" s="13"/>
      <c r="N43" s="6"/>
      <c r="O43" s="20"/>
      <c r="P43" s="6"/>
      <c r="Q43" s="6"/>
      <c r="R43" s="114"/>
      <c r="S43" s="6"/>
      <c r="T43" s="6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6"/>
      <c r="AU43" s="6"/>
    </row>
    <row r="44" spans="1:47" ht="7.0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31"/>
      <c r="L44" s="6"/>
      <c r="M44" s="13"/>
      <c r="N44" s="6"/>
      <c r="O44" s="2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s="134" customFormat="1" ht="13.8" x14ac:dyDescent="0.3">
      <c r="A45" s="130"/>
      <c r="B45" s="130"/>
      <c r="C45" s="130"/>
      <c r="D45" s="130"/>
      <c r="E45" s="136" t="str">
        <f>kpi!$E$64</f>
        <v>IRR</v>
      </c>
      <c r="F45" s="130"/>
      <c r="G45" s="130"/>
      <c r="H45" s="130"/>
      <c r="I45" s="130"/>
      <c r="J45" s="130"/>
      <c r="K45" s="131" t="str">
        <f>IF($E45="","",INDEX(kpi!$H:$H,SUMIFS(kpi!$B:$B,kpi!$E:$E,$E45)))</f>
        <v>%</v>
      </c>
      <c r="L45" s="130"/>
      <c r="M45" s="132"/>
      <c r="N45" s="130"/>
      <c r="O45" s="133"/>
      <c r="P45" s="130"/>
      <c r="Q45" s="130"/>
      <c r="R45" s="157">
        <f>IF(R42=0,"",IRR(U42:AS42))</f>
        <v>0.15980189222411556</v>
      </c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</row>
    <row r="46" spans="1:47" ht="4.05" customHeight="1" x14ac:dyDescent="0.25">
      <c r="A46" s="6"/>
      <c r="B46" s="6"/>
      <c r="C46" s="6"/>
      <c r="D46" s="6"/>
      <c r="E46" s="7"/>
      <c r="F46" s="6"/>
      <c r="G46" s="6"/>
      <c r="H46" s="6"/>
      <c r="I46" s="6"/>
      <c r="J46" s="6"/>
      <c r="K46" s="31"/>
      <c r="L46" s="6"/>
      <c r="M46" s="13"/>
      <c r="N46" s="6"/>
      <c r="O46" s="20"/>
      <c r="P46" s="6"/>
      <c r="Q46" s="6"/>
      <c r="R46" s="7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ht="7.0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31"/>
      <c r="L47" s="6"/>
      <c r="M47" s="13"/>
      <c r="N47" s="6"/>
      <c r="O47" s="20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11" customFormat="1" x14ac:dyDescent="0.25">
      <c r="A48" s="10"/>
      <c r="B48" s="10"/>
      <c r="C48" s="10"/>
      <c r="D48" s="10"/>
      <c r="E48" s="30" t="str">
        <f>kpi!$E$51</f>
        <v>%-нт банковского кредита</v>
      </c>
      <c r="F48" s="10"/>
      <c r="G48" s="10"/>
      <c r="H48" s="10"/>
      <c r="I48" s="10"/>
      <c r="J48" s="10"/>
      <c r="K48" s="60" t="str">
        <f>IF($E48="","",INDEX(kpi!$H:$H,SUMIFS(kpi!$B:$B,kpi!$E:$E,$E48)))</f>
        <v>%</v>
      </c>
      <c r="L48" s="10"/>
      <c r="M48" s="13" t="s">
        <v>6</v>
      </c>
      <c r="N48" s="107">
        <v>0.11</v>
      </c>
      <c r="O48" s="2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4.0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31"/>
      <c r="L49" s="6"/>
      <c r="M49" s="13"/>
      <c r="N49" s="6"/>
      <c r="O49" s="2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s="11" customFormat="1" x14ac:dyDescent="0.25">
      <c r="A50" s="10"/>
      <c r="B50" s="10"/>
      <c r="C50" s="10"/>
      <c r="D50" s="10"/>
      <c r="E50" s="30" t="str">
        <f>kpi!$E$53</f>
        <v>Объем поступлений кредитных средств</v>
      </c>
      <c r="F50" s="10"/>
      <c r="G50" s="10"/>
      <c r="H50" s="10"/>
      <c r="I50" s="10"/>
      <c r="J50" s="10"/>
      <c r="K50" s="60" t="str">
        <f>IF($E50="","",INDEX(kpi!$H:$H,SUMIFS(kpi!$B:$B,kpi!$E:$E,$E50)))</f>
        <v>тыс.руб.</v>
      </c>
      <c r="L50" s="10"/>
      <c r="M50" s="13"/>
      <c r="N50" s="6"/>
      <c r="O50" s="20"/>
      <c r="P50" s="10"/>
      <c r="Q50" s="10"/>
      <c r="R50" s="53">
        <f>SUM($T50:$AT50)</f>
        <v>42326.779661016946</v>
      </c>
      <c r="S50" s="53"/>
      <c r="T50" s="53"/>
      <c r="U50" s="53">
        <f>IF(U$10="",0,SUMIFS(кредит!$35:$35,кредит!$10:$10,"&gt;="&amp;U$9,кредит!$10:$10,"&lt;="&amp;U$10))</f>
        <v>13950.932203389832</v>
      </c>
      <c r="V50" s="53">
        <f>IF(V$10="",0,SUMIFS(кредит!$35:$35,кредит!$10:$10,"&gt;="&amp;V$9,кредит!$10:$10,"&lt;="&amp;V$10))</f>
        <v>28375.847457627118</v>
      </c>
      <c r="W50" s="53">
        <f>IF(W$10="",0,SUMIFS(кредит!$35:$35,кредит!$10:$10,"&gt;="&amp;W$9,кредит!$10:$10,"&lt;="&amp;W$10))</f>
        <v>0</v>
      </c>
      <c r="X50" s="53">
        <f>IF(X$10="",0,SUMIFS(кредит!$35:$35,кредит!$10:$10,"&gt;="&amp;X$9,кредит!$10:$10,"&lt;="&amp;X$10))</f>
        <v>0</v>
      </c>
      <c r="Y50" s="53">
        <f>IF(Y$10="",0,SUMIFS(кредит!$35:$35,кредит!$10:$10,"&gt;="&amp;Y$9,кредит!$10:$10,"&lt;="&amp;Y$10))</f>
        <v>0</v>
      </c>
      <c r="Z50" s="53">
        <f>IF(Z$10="",0,SUMIFS(кредит!$35:$35,кредит!$10:$10,"&gt;="&amp;Z$9,кредит!$10:$10,"&lt;="&amp;Z$10))</f>
        <v>0</v>
      </c>
      <c r="AA50" s="53">
        <f>IF(AA$10="",0,SUMIFS(кредит!$35:$35,кредит!$10:$10,"&gt;="&amp;AA$9,кредит!$10:$10,"&lt;="&amp;AA$10))</f>
        <v>0</v>
      </c>
      <c r="AB50" s="53">
        <f>IF(AB$10="",0,SUMIFS(кредит!$35:$35,кредит!$10:$10,"&gt;="&amp;AB$9,кредит!$10:$10,"&lt;="&amp;AB$10))</f>
        <v>0</v>
      </c>
      <c r="AC50" s="53">
        <f>IF(AC$10="",0,SUMIFS(кредит!$35:$35,кредит!$10:$10,"&gt;="&amp;AC$9,кредит!$10:$10,"&lt;="&amp;AC$10))</f>
        <v>0</v>
      </c>
      <c r="AD50" s="53">
        <f>IF(AD$10="",0,SUMIFS(кредит!$35:$35,кредит!$10:$10,"&gt;="&amp;AD$9,кредит!$10:$10,"&lt;="&amp;AD$10))</f>
        <v>0</v>
      </c>
      <c r="AE50" s="53">
        <f>IF(AE$10="",0,SUMIFS(кредит!$35:$35,кредит!$10:$10,"&gt;="&amp;AE$9,кредит!$10:$10,"&lt;="&amp;AE$10))</f>
        <v>0</v>
      </c>
      <c r="AF50" s="53">
        <f>IF(AF$10="",0,SUMIFS(кредит!$35:$35,кредит!$10:$10,"&gt;="&amp;AF$9,кредит!$10:$10,"&lt;="&amp;AF$10))</f>
        <v>0</v>
      </c>
      <c r="AG50" s="53">
        <f>IF(AG$10="",0,SUMIFS(кредит!$35:$35,кредит!$10:$10,"&gt;="&amp;AG$9,кредит!$10:$10,"&lt;="&amp;AG$10))</f>
        <v>0</v>
      </c>
      <c r="AH50" s="53">
        <f>IF(AH$10="",0,SUMIFS(кредит!$35:$35,кредит!$10:$10,"&gt;="&amp;AH$9,кредит!$10:$10,"&lt;="&amp;AH$10))</f>
        <v>0</v>
      </c>
      <c r="AI50" s="53">
        <f>IF(AI$10="",0,SUMIFS(кредит!$35:$35,кредит!$10:$10,"&gt;="&amp;AI$9,кредит!$10:$10,"&lt;="&amp;AI$10))</f>
        <v>0</v>
      </c>
      <c r="AJ50" s="53">
        <f>IF(AJ$10="",0,SUMIFS(кредит!$35:$35,кредит!$10:$10,"&gt;="&amp;AJ$9,кредит!$10:$10,"&lt;="&amp;AJ$10))</f>
        <v>0</v>
      </c>
      <c r="AK50" s="53">
        <f>IF(AK$10="",0,SUMIFS(кредит!$35:$35,кредит!$10:$10,"&gt;="&amp;AK$9,кредит!$10:$10,"&lt;="&amp;AK$10))</f>
        <v>0</v>
      </c>
      <c r="AL50" s="53">
        <f>IF(AL$10="",0,SUMIFS(кредит!$35:$35,кредит!$10:$10,"&gt;="&amp;AL$9,кредит!$10:$10,"&lt;="&amp;AL$10))</f>
        <v>0</v>
      </c>
      <c r="AM50" s="53">
        <f>IF(AM$10="",0,SUMIFS(кредит!$35:$35,кредит!$10:$10,"&gt;="&amp;AM$9,кредит!$10:$10,"&lt;="&amp;AM$10))</f>
        <v>0</v>
      </c>
      <c r="AN50" s="53">
        <f>IF(AN$10="",0,SUMIFS(кредит!$35:$35,кредит!$10:$10,"&gt;="&amp;AN$9,кредит!$10:$10,"&lt;="&amp;AN$10))</f>
        <v>0</v>
      </c>
      <c r="AO50" s="53">
        <f>IF(AO$10="",0,SUMIFS(кредит!$35:$35,кредит!$10:$10,"&gt;="&amp;AO$9,кредит!$10:$10,"&lt;="&amp;AO$10))</f>
        <v>0</v>
      </c>
      <c r="AP50" s="53">
        <f>IF(AP$10="",0,SUMIFS(кредит!$35:$35,кредит!$10:$10,"&gt;="&amp;AP$9,кредит!$10:$10,"&lt;="&amp;AP$10))</f>
        <v>0</v>
      </c>
      <c r="AQ50" s="53">
        <f>IF(AQ$10="",0,SUMIFS(кредит!$35:$35,кредит!$10:$10,"&gt;="&amp;AQ$9,кредит!$10:$10,"&lt;="&amp;AQ$10))</f>
        <v>0</v>
      </c>
      <c r="AR50" s="53">
        <f>IF(AR$10="",0,SUMIFS(кредит!$35:$35,кредит!$10:$10,"&gt;="&amp;AR$9,кредит!$10:$10,"&lt;="&amp;AR$10))</f>
        <v>0</v>
      </c>
      <c r="AS50" s="53">
        <f>IF(AS$10="",0,SUMIFS(кредит!$35:$35,кредит!$10:$10,"&gt;="&amp;AS$9,кредит!$10:$10,"&lt;="&amp;AS$10))</f>
        <v>0</v>
      </c>
      <c r="AT50" s="10"/>
      <c r="AU50" s="10"/>
    </row>
    <row r="51" spans="1:47" ht="4.0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31"/>
      <c r="L51" s="6"/>
      <c r="M51" s="13"/>
      <c r="N51" s="6"/>
      <c r="O51" s="20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11" customFormat="1" x14ac:dyDescent="0.25">
      <c r="A52" s="10"/>
      <c r="B52" s="10"/>
      <c r="C52" s="10"/>
      <c r="D52" s="10"/>
      <c r="E52" s="30" t="str">
        <f>kpi!$E$54</f>
        <v>Объем возвратов кредитных средств</v>
      </c>
      <c r="F52" s="10"/>
      <c r="G52" s="10"/>
      <c r="H52" s="10"/>
      <c r="I52" s="10"/>
      <c r="J52" s="10"/>
      <c r="K52" s="60" t="str">
        <f>IF($E52="","",INDEX(kpi!$H:$H,SUMIFS(kpi!$B:$B,kpi!$E:$E,$E52)))</f>
        <v>тыс.руб.</v>
      </c>
      <c r="L52" s="10"/>
      <c r="M52" s="13"/>
      <c r="N52" s="6"/>
      <c r="O52" s="20"/>
      <c r="P52" s="10"/>
      <c r="Q52" s="10"/>
      <c r="R52" s="53">
        <f>SUM($T52:$AT52)</f>
        <v>42326.779661016953</v>
      </c>
      <c r="S52" s="53"/>
      <c r="T52" s="53"/>
      <c r="U52" s="53">
        <f>IF(U$10="",0,SUMIFS(кредит!$37:$37,кредит!$10:$10,"&gt;="&amp;U$9,кредит!$10:$10,"&lt;="&amp;U$10))</f>
        <v>0</v>
      </c>
      <c r="V52" s="53">
        <f>IF(V$10="",0,SUMIFS(кредит!$37:$37,кредит!$10:$10,"&gt;="&amp;V$9,кредит!$10:$10,"&lt;="&amp;V$10))</f>
        <v>1158.5291278103821</v>
      </c>
      <c r="W52" s="53">
        <f>IF(W$10="",0,SUMIFS(кредит!$37:$37,кредит!$10:$10,"&gt;="&amp;W$9,кредит!$10:$10,"&lt;="&amp;W$10))</f>
        <v>2827.2762719537718</v>
      </c>
      <c r="X52" s="53">
        <f>IF(X$10="",0,SUMIFS(кредит!$37:$37,кредит!$10:$10,"&gt;="&amp;X$9,кредит!$10:$10,"&lt;="&amp;X$10))</f>
        <v>3208.7415158515109</v>
      </c>
      <c r="Y52" s="53">
        <f>IF(Y$10="",0,SUMIFS(кредит!$37:$37,кредит!$10:$10,"&gt;="&amp;Y$9,кредит!$10:$10,"&lt;="&amp;Y$10))</f>
        <v>3513.066776826804</v>
      </c>
      <c r="Z52" s="53">
        <f>IF(Z$10="",0,SUMIFS(кредит!$37:$37,кредит!$10:$10,"&gt;="&amp;Z$9,кредит!$10:$10,"&lt;="&amp;Z$10))</f>
        <v>3977.6524262585363</v>
      </c>
      <c r="AA52" s="53">
        <f>IF(AA$10="",0,SUMIFS(кредит!$37:$37,кредит!$10:$10,"&gt;="&amp;AA$9,кредит!$10:$10,"&lt;="&amp;AA$10))</f>
        <v>4483.2244449820282</v>
      </c>
      <c r="AB52" s="53">
        <f>IF(AB$10="",0,SUMIFS(кредит!$37:$37,кредит!$10:$10,"&gt;="&amp;AB$9,кредит!$10:$10,"&lt;="&amp;AB$10))</f>
        <v>4618.5664747383589</v>
      </c>
      <c r="AC52" s="53">
        <f>IF(AC$10="",0,SUMIFS(кредит!$37:$37,кредит!$10:$10,"&gt;="&amp;AC$9,кредит!$10:$10,"&lt;="&amp;AC$10))</f>
        <v>5070.368654866923</v>
      </c>
      <c r="AD52" s="53">
        <f>IF(AD$10="",0,SUMIFS(кредит!$37:$37,кредит!$10:$10,"&gt;="&amp;AD$9,кредит!$10:$10,"&lt;="&amp;AD$10))</f>
        <v>5577.4056336434096</v>
      </c>
      <c r="AE52" s="53">
        <f>IF(AE$10="",0,SUMIFS(кредит!$37:$37,кредит!$10:$10,"&gt;="&amp;AE$9,кредит!$10:$10,"&lt;="&amp;AE$10))</f>
        <v>5832.9059553929883</v>
      </c>
      <c r="AF52" s="53">
        <f>IF(AF$10="",0,SUMIFS(кредит!$37:$37,кредит!$10:$10,"&gt;="&amp;AF$9,кредит!$10:$10,"&lt;="&amp;AF$10))</f>
        <v>2059.0423786922374</v>
      </c>
      <c r="AG52" s="53">
        <f>IF(AG$10="",0,SUMIFS(кредит!$37:$37,кредит!$10:$10,"&gt;="&amp;AG$9,кредит!$10:$10,"&lt;="&amp;AG$10))</f>
        <v>0</v>
      </c>
      <c r="AH52" s="53">
        <f>IF(AH$10="",0,SUMIFS(кредит!$37:$37,кредит!$10:$10,"&gt;="&amp;AH$9,кредит!$10:$10,"&lt;="&amp;AH$10))</f>
        <v>0</v>
      </c>
      <c r="AI52" s="53">
        <f>IF(AI$10="",0,SUMIFS(кредит!$37:$37,кредит!$10:$10,"&gt;="&amp;AI$9,кредит!$10:$10,"&lt;="&amp;AI$10))</f>
        <v>0</v>
      </c>
      <c r="AJ52" s="53">
        <f>IF(AJ$10="",0,SUMIFS(кредит!$37:$37,кредит!$10:$10,"&gt;="&amp;AJ$9,кредит!$10:$10,"&lt;="&amp;AJ$10))</f>
        <v>0</v>
      </c>
      <c r="AK52" s="53">
        <f>IF(AK$10="",0,SUMIFS(кредит!$37:$37,кредит!$10:$10,"&gt;="&amp;AK$9,кредит!$10:$10,"&lt;="&amp;AK$10))</f>
        <v>0</v>
      </c>
      <c r="AL52" s="53">
        <f>IF(AL$10="",0,SUMIFS(кредит!$37:$37,кредит!$10:$10,"&gt;="&amp;AL$9,кредит!$10:$10,"&lt;="&amp;AL$10))</f>
        <v>0</v>
      </c>
      <c r="AM52" s="53">
        <f>IF(AM$10="",0,SUMIFS(кредит!$37:$37,кредит!$10:$10,"&gt;="&amp;AM$9,кредит!$10:$10,"&lt;="&amp;AM$10))</f>
        <v>0</v>
      </c>
      <c r="AN52" s="53">
        <f>IF(AN$10="",0,SUMIFS(кредит!$37:$37,кредит!$10:$10,"&gt;="&amp;AN$9,кредит!$10:$10,"&lt;="&amp;AN$10))</f>
        <v>0</v>
      </c>
      <c r="AO52" s="53">
        <f>IF(AO$10="",0,SUMIFS(кредит!$37:$37,кредит!$10:$10,"&gt;="&amp;AO$9,кредит!$10:$10,"&lt;="&amp;AO$10))</f>
        <v>0</v>
      </c>
      <c r="AP52" s="53">
        <f>IF(AP$10="",0,SUMIFS(кредит!$37:$37,кредит!$10:$10,"&gt;="&amp;AP$9,кредит!$10:$10,"&lt;="&amp;AP$10))</f>
        <v>0</v>
      </c>
      <c r="AQ52" s="53">
        <f>IF(AQ$10="",0,SUMIFS(кредит!$37:$37,кредит!$10:$10,"&gt;="&amp;AQ$9,кредит!$10:$10,"&lt;="&amp;AQ$10))</f>
        <v>0</v>
      </c>
      <c r="AR52" s="53">
        <f>IF(AR$10="",0,SUMIFS(кредит!$37:$37,кредит!$10:$10,"&gt;="&amp;AR$9,кредит!$10:$10,"&lt;="&amp;AR$10))</f>
        <v>0</v>
      </c>
      <c r="AS52" s="53">
        <f>IF(AS$10="",0,SUMIFS(кредит!$37:$37,кредит!$10:$10,"&gt;="&amp;AS$9,кредит!$10:$10,"&lt;="&amp;AS$10))</f>
        <v>0</v>
      </c>
      <c r="AT52" s="10"/>
      <c r="AU52" s="10"/>
    </row>
    <row r="53" spans="1:47" ht="4.0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11" customFormat="1" x14ac:dyDescent="0.25">
      <c r="A54" s="10"/>
      <c r="B54" s="10"/>
      <c r="C54" s="10"/>
      <c r="D54" s="10"/>
      <c r="E54" s="30" t="str">
        <f>kpi!$E$58</f>
        <v>Оплата процентов по кредиту</v>
      </c>
      <c r="F54" s="10"/>
      <c r="G54" s="10"/>
      <c r="H54" s="10"/>
      <c r="I54" s="10"/>
      <c r="J54" s="10"/>
      <c r="K54" s="60" t="str">
        <f>IF($E54="","",INDEX(kpi!$H:$H,SUMIFS(kpi!$B:$B,kpi!$E:$E,$E54)))</f>
        <v>тыс.руб.</v>
      </c>
      <c r="L54" s="10"/>
      <c r="M54" s="13"/>
      <c r="N54" s="6"/>
      <c r="O54" s="20"/>
      <c r="P54" s="10"/>
      <c r="Q54" s="10"/>
      <c r="R54" s="53">
        <f>SUM($T54:$AT54)</f>
        <v>29098.793224551857</v>
      </c>
      <c r="S54" s="53"/>
      <c r="T54" s="53"/>
      <c r="U54" s="53">
        <f>IF(U$10="",0,SUMIFS(кредит!$45:$45,кредит!$10:$10,"&gt;="&amp;U$9,кредит!$10:$10,"&lt;="&amp;U$10))</f>
        <v>0</v>
      </c>
      <c r="V54" s="53">
        <f>IF(V$10="",0,SUMIFS(кредит!$45:$45,кредит!$10:$10,"&gt;="&amp;V$9,кредит!$10:$10,"&lt;="&amp;V$10))</f>
        <v>4474.7220824417054</v>
      </c>
      <c r="W54" s="53">
        <f>IF(W$10="",0,SUMIFS(кредит!$45:$45,кредит!$10:$10,"&gt;="&amp;W$9,кредит!$10:$10,"&lt;="&amp;W$10))</f>
        <v>4432.565536671581</v>
      </c>
      <c r="X54" s="53">
        <f>IF(X$10="",0,SUMIFS(кредит!$45:$45,кредит!$10:$10,"&gt;="&amp;X$9,кредит!$10:$10,"&lt;="&amp;X$10))</f>
        <v>4104.6106869232663</v>
      </c>
      <c r="Y54" s="53">
        <f>IF(Y$10="",0,SUMIFS(кредит!$45:$45,кредит!$10:$10,"&gt;="&amp;Y$9,кредит!$10:$10,"&lt;="&amp;Y$10))</f>
        <v>3737.5272506620113</v>
      </c>
      <c r="Z54" s="53">
        <f>IF(Z$10="",0,SUMIFS(кредит!$45:$45,кредит!$10:$10,"&gt;="&amp;Z$9,кредит!$10:$10,"&lt;="&amp;Z$10))</f>
        <v>3329.3130246133296</v>
      </c>
      <c r="AA54" s="53">
        <f>IF(AA$10="",0,SUMIFS(кредит!$45:$45,кредит!$10:$10,"&gt;="&amp;AA$9,кредит!$10:$10,"&lt;="&amp;AA$10))</f>
        <v>2868.1121123778867</v>
      </c>
      <c r="AB54" s="53">
        <f>IF(AB$10="",0,SUMIFS(кредит!$45:$45,кредит!$10:$10,"&gt;="&amp;AB$9,кредит!$10:$10,"&lt;="&amp;AB$10))</f>
        <v>2368.2792193158057</v>
      </c>
      <c r="AC54" s="53">
        <f>IF(AC$10="",0,SUMIFS(кредит!$45:$45,кредит!$10:$10,"&gt;="&amp;AC$9,кредит!$10:$10,"&lt;="&amp;AC$10))</f>
        <v>1838.9637782084865</v>
      </c>
      <c r="AD54" s="53">
        <f>IF(AD$10="",0,SUMIFS(кредит!$45:$45,кредит!$10:$10,"&gt;="&amp;AD$9,кредит!$10:$10,"&lt;="&amp;AD$10))</f>
        <v>1257.0564024604537</v>
      </c>
      <c r="AE54" s="53">
        <f>IF(AE$10="",0,SUMIFS(кредит!$45:$45,кредит!$10:$10,"&gt;="&amp;AE$9,кредит!$10:$10,"&lt;="&amp;AE$10))</f>
        <v>630.86322029209259</v>
      </c>
      <c r="AF54" s="53">
        <f>IF(AF$10="",0,SUMIFS(кредит!$45:$45,кредит!$10:$10,"&gt;="&amp;AF$9,кредит!$10:$10,"&lt;="&amp;AF$10))</f>
        <v>56.779910585239122</v>
      </c>
      <c r="AG54" s="53">
        <f>IF(AG$10="",0,SUMIFS(кредит!$45:$45,кредит!$10:$10,"&gt;="&amp;AG$9,кредит!$10:$10,"&lt;="&amp;AG$10))</f>
        <v>0</v>
      </c>
      <c r="AH54" s="53">
        <f>IF(AH$10="",0,SUMIFS(кредит!$45:$45,кредит!$10:$10,"&gt;="&amp;AH$9,кредит!$10:$10,"&lt;="&amp;AH$10))</f>
        <v>0</v>
      </c>
      <c r="AI54" s="53">
        <f>IF(AI$10="",0,SUMIFS(кредит!$45:$45,кредит!$10:$10,"&gt;="&amp;AI$9,кредит!$10:$10,"&lt;="&amp;AI$10))</f>
        <v>0</v>
      </c>
      <c r="AJ54" s="53">
        <f>IF(AJ$10="",0,SUMIFS(кредит!$45:$45,кредит!$10:$10,"&gt;="&amp;AJ$9,кредит!$10:$10,"&lt;="&amp;AJ$10))</f>
        <v>0</v>
      </c>
      <c r="AK54" s="53">
        <f>IF(AK$10="",0,SUMIFS(кредит!$45:$45,кредит!$10:$10,"&gt;="&amp;AK$9,кредит!$10:$10,"&lt;="&amp;AK$10))</f>
        <v>0</v>
      </c>
      <c r="AL54" s="53">
        <f>IF(AL$10="",0,SUMIFS(кредит!$45:$45,кредит!$10:$10,"&gt;="&amp;AL$9,кредит!$10:$10,"&lt;="&amp;AL$10))</f>
        <v>0</v>
      </c>
      <c r="AM54" s="53">
        <f>IF(AM$10="",0,SUMIFS(кредит!$45:$45,кредит!$10:$10,"&gt;="&amp;AM$9,кредит!$10:$10,"&lt;="&amp;AM$10))</f>
        <v>0</v>
      </c>
      <c r="AN54" s="53">
        <f>IF(AN$10="",0,SUMIFS(кредит!$45:$45,кредит!$10:$10,"&gt;="&amp;AN$9,кредит!$10:$10,"&lt;="&amp;AN$10))</f>
        <v>0</v>
      </c>
      <c r="AO54" s="53">
        <f>IF(AO$10="",0,SUMIFS(кредит!$45:$45,кредит!$10:$10,"&gt;="&amp;AO$9,кредит!$10:$10,"&lt;="&amp;AO$10))</f>
        <v>0</v>
      </c>
      <c r="AP54" s="53">
        <f>IF(AP$10="",0,SUMIFS(кредит!$45:$45,кредит!$10:$10,"&gt;="&amp;AP$9,кредит!$10:$10,"&lt;="&amp;AP$10))</f>
        <v>0</v>
      </c>
      <c r="AQ54" s="53">
        <f>IF(AQ$10="",0,SUMIFS(кредит!$45:$45,кредит!$10:$10,"&gt;="&amp;AQ$9,кредит!$10:$10,"&lt;="&amp;AQ$10))</f>
        <v>0</v>
      </c>
      <c r="AR54" s="53">
        <f>IF(AR$10="",0,SUMIFS(кредит!$45:$45,кредит!$10:$10,"&gt;="&amp;AR$9,кредит!$10:$10,"&lt;="&amp;AR$10))</f>
        <v>0</v>
      </c>
      <c r="AS54" s="53">
        <f>IF(AS$10="",0,SUMIFS(кредит!$45:$45,кредит!$10:$10,"&gt;="&amp;AS$9,кредит!$10:$10,"&lt;="&amp;AS$10))</f>
        <v>0</v>
      </c>
      <c r="AT54" s="10"/>
      <c r="AU54" s="10"/>
    </row>
    <row r="55" spans="1:47" ht="4.0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31"/>
      <c r="L55" s="6"/>
      <c r="M55" s="13"/>
      <c r="N55" s="6"/>
      <c r="O55" s="20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11" customFormat="1" x14ac:dyDescent="0.25">
      <c r="A56" s="10"/>
      <c r="B56" s="10"/>
      <c r="C56" s="10"/>
      <c r="D56" s="10"/>
      <c r="E56" s="30" t="str">
        <f>kpi!$E$61</f>
        <v>финпоток с учетом кредита</v>
      </c>
      <c r="F56" s="10"/>
      <c r="G56" s="10"/>
      <c r="H56" s="10"/>
      <c r="I56" s="10"/>
      <c r="J56" s="10"/>
      <c r="K56" s="60" t="str">
        <f>IF($E56="","",INDEX(kpi!$H:$H,SUMIFS(kpi!$B:$B,kpi!$E:$E,$E56)))</f>
        <v>тыс.руб.</v>
      </c>
      <c r="L56" s="10"/>
      <c r="M56" s="13"/>
      <c r="N56" s="6"/>
      <c r="O56" s="20"/>
      <c r="P56" s="10"/>
      <c r="Q56" s="10"/>
      <c r="R56" s="53">
        <f>SUM($T56:$AT56)</f>
        <v>34261.757128786077</v>
      </c>
      <c r="S56" s="53"/>
      <c r="T56" s="53"/>
      <c r="U56" s="53">
        <f>IF(U$10="",0,U42+U50-U52-U54)</f>
        <v>0</v>
      </c>
      <c r="V56" s="53">
        <f t="shared" ref="V56:AS56" si="6">IF(V$10="",0,V42+V50-V52-V54)</f>
        <v>9.0949470177292824E-13</v>
      </c>
      <c r="W56" s="53">
        <f t="shared" si="6"/>
        <v>-9.0949470177292824E-13</v>
      </c>
      <c r="X56" s="53">
        <f t="shared" si="6"/>
        <v>-1.8189894035458565E-12</v>
      </c>
      <c r="Y56" s="53">
        <f t="shared" si="6"/>
        <v>-9.0949470177292824E-13</v>
      </c>
      <c r="Z56" s="53">
        <f t="shared" si="6"/>
        <v>0</v>
      </c>
      <c r="AA56" s="53">
        <f t="shared" si="6"/>
        <v>0</v>
      </c>
      <c r="AB56" s="53">
        <f t="shared" si="6"/>
        <v>0</v>
      </c>
      <c r="AC56" s="53">
        <f t="shared" si="6"/>
        <v>-9.0949470177292824E-13</v>
      </c>
      <c r="AD56" s="53">
        <f t="shared" si="6"/>
        <v>0</v>
      </c>
      <c r="AE56" s="53">
        <f t="shared" si="6"/>
        <v>9.0949470177292824E-13</v>
      </c>
      <c r="AF56" s="53">
        <f t="shared" si="6"/>
        <v>4242.7280805103364</v>
      </c>
      <c r="AG56" s="53">
        <f t="shared" si="6"/>
        <v>6231.9670269218723</v>
      </c>
      <c r="AH56" s="53">
        <f t="shared" si="6"/>
        <v>6087.6267561829118</v>
      </c>
      <c r="AI56" s="53">
        <f t="shared" si="6"/>
        <v>5924.2609033525296</v>
      </c>
      <c r="AJ56" s="53">
        <f t="shared" si="6"/>
        <v>5868.3100114761619</v>
      </c>
      <c r="AK56" s="53">
        <f t="shared" si="6"/>
        <v>5906.8643503422672</v>
      </c>
      <c r="AL56" s="53">
        <f t="shared" si="6"/>
        <v>0</v>
      </c>
      <c r="AM56" s="53">
        <f t="shared" si="6"/>
        <v>0</v>
      </c>
      <c r="AN56" s="53">
        <f t="shared" si="6"/>
        <v>0</v>
      </c>
      <c r="AO56" s="53">
        <f t="shared" si="6"/>
        <v>0</v>
      </c>
      <c r="AP56" s="53">
        <f t="shared" si="6"/>
        <v>0</v>
      </c>
      <c r="AQ56" s="53">
        <f t="shared" si="6"/>
        <v>0</v>
      </c>
      <c r="AR56" s="53">
        <f t="shared" si="6"/>
        <v>0</v>
      </c>
      <c r="AS56" s="53">
        <f t="shared" si="6"/>
        <v>0</v>
      </c>
      <c r="AT56" s="10"/>
      <c r="AU56" s="10"/>
    </row>
    <row r="57" spans="1:47" ht="4.05" customHeight="1" x14ac:dyDescent="0.25">
      <c r="A57" s="6"/>
      <c r="B57" s="6"/>
      <c r="C57" s="6"/>
      <c r="D57" s="6"/>
      <c r="E57" s="114"/>
      <c r="F57" s="6"/>
      <c r="G57" s="6"/>
      <c r="H57" s="6"/>
      <c r="I57" s="6"/>
      <c r="J57" s="6"/>
      <c r="K57" s="31"/>
      <c r="L57" s="6"/>
      <c r="M57" s="13"/>
      <c r="N57" s="6"/>
      <c r="O57" s="20"/>
      <c r="P57" s="6"/>
      <c r="Q57" s="6"/>
      <c r="R57" s="114"/>
      <c r="S57" s="6"/>
      <c r="T57" s="6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6"/>
      <c r="AU57" s="6"/>
    </row>
    <row r="58" spans="1:47" ht="7.0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6"/>
      <c r="M58" s="13"/>
      <c r="N58" s="6"/>
      <c r="O58" s="2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ht="7.0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134" customFormat="1" ht="13.8" x14ac:dyDescent="0.3">
      <c r="A60" s="130"/>
      <c r="B60" s="130"/>
      <c r="C60" s="130"/>
      <c r="D60" s="130"/>
      <c r="E60" s="135" t="s">
        <v>92</v>
      </c>
      <c r="F60" s="130"/>
      <c r="G60" s="130"/>
      <c r="H60" s="130"/>
      <c r="I60" s="130"/>
      <c r="J60" s="130"/>
      <c r="K60" s="131"/>
      <c r="L60" s="130"/>
      <c r="M60" s="132"/>
      <c r="N60" s="130"/>
      <c r="O60" s="133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</row>
    <row r="61" spans="1:47" ht="4.05" customHeight="1" x14ac:dyDescent="0.25">
      <c r="A61" s="6"/>
      <c r="B61" s="6"/>
      <c r="C61" s="6"/>
      <c r="D61" s="6"/>
      <c r="E61" s="7"/>
      <c r="F61" s="6"/>
      <c r="G61" s="6"/>
      <c r="H61" s="6"/>
      <c r="I61" s="6"/>
      <c r="J61" s="6"/>
      <c r="K61" s="31"/>
      <c r="L61" s="6"/>
      <c r="M61" s="13"/>
      <c r="N61" s="6"/>
      <c r="O61" s="20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ht="7.0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6"/>
      <c r="M62" s="13"/>
      <c r="N62" s="6"/>
      <c r="O62" s="2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s="11" customFormat="1" x14ac:dyDescent="0.25">
      <c r="A63" s="10"/>
      <c r="B63" s="10"/>
      <c r="C63" s="10"/>
      <c r="D63" s="10"/>
      <c r="E63" s="30" t="str">
        <f>kpi!$E$62</f>
        <v>ставка дисконтирования</v>
      </c>
      <c r="F63" s="10"/>
      <c r="G63" s="10"/>
      <c r="H63" s="10"/>
      <c r="I63" s="10"/>
      <c r="J63" s="10"/>
      <c r="K63" s="60" t="str">
        <f>IF($E63="","",INDEX(kpi!$H:$H,SUMIFS(kpi!$B:$B,kpi!$E:$E,$E63)))</f>
        <v>%</v>
      </c>
      <c r="L63" s="10"/>
      <c r="M63" s="13" t="s">
        <v>6</v>
      </c>
      <c r="N63" s="107">
        <v>0.15</v>
      </c>
      <c r="O63" s="2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4.05" customHeight="1" x14ac:dyDescent="0.25">
      <c r="A64" s="6"/>
      <c r="B64" s="6"/>
      <c r="C64" s="6"/>
      <c r="D64" s="6"/>
      <c r="E64" s="7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ht="7.0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31"/>
      <c r="L65" s="6"/>
      <c r="M65" s="13"/>
      <c r="N65" s="6"/>
      <c r="O65" s="20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s="71" customFormat="1" x14ac:dyDescent="0.25">
      <c r="A66" s="67"/>
      <c r="B66" s="67"/>
      <c r="C66" s="67"/>
      <c r="D66" s="67"/>
      <c r="E66" s="68" t="str">
        <f>kpi!$E$63</f>
        <v>коэффициент дисконтирования</v>
      </c>
      <c r="F66" s="67"/>
      <c r="G66" s="67"/>
      <c r="H66" s="67"/>
      <c r="I66" s="67"/>
      <c r="J66" s="67"/>
      <c r="K66" s="69" t="str">
        <f>IF($E66="","",INDEX(kpi!$H:$H,SUMIFS(kpi!$B:$B,kpi!$E:$E,$E66)))</f>
        <v>%</v>
      </c>
      <c r="L66" s="67"/>
      <c r="M66" s="70"/>
      <c r="N66" s="67"/>
      <c r="O66" s="78"/>
      <c r="P66" s="67"/>
      <c r="Q66" s="67"/>
      <c r="R66" s="67"/>
      <c r="S66" s="67"/>
      <c r="T66" s="67"/>
      <c r="U66" s="138">
        <f>IF(U$10="",0,1+$N$63)</f>
        <v>1.1499999999999999</v>
      </c>
      <c r="V66" s="138">
        <f>IF(V$10="",0,U66*(1+$N$63))</f>
        <v>1.3224999999999998</v>
      </c>
      <c r="W66" s="138">
        <f t="shared" ref="W66:AS66" si="7">IF(W$10="",0,V66*(1+$N$63))</f>
        <v>1.5208749999999995</v>
      </c>
      <c r="X66" s="138">
        <f t="shared" si="7"/>
        <v>1.7490062499999994</v>
      </c>
      <c r="Y66" s="138">
        <f t="shared" si="7"/>
        <v>2.0113571874999994</v>
      </c>
      <c r="Z66" s="138">
        <f t="shared" si="7"/>
        <v>2.3130607656249991</v>
      </c>
      <c r="AA66" s="138">
        <f t="shared" si="7"/>
        <v>2.6600198804687487</v>
      </c>
      <c r="AB66" s="138">
        <f t="shared" si="7"/>
        <v>3.0590228625390607</v>
      </c>
      <c r="AC66" s="138">
        <f t="shared" si="7"/>
        <v>3.5178762919199196</v>
      </c>
      <c r="AD66" s="138">
        <f t="shared" si="7"/>
        <v>4.0455577357079076</v>
      </c>
      <c r="AE66" s="138">
        <f t="shared" si="7"/>
        <v>4.6523913960640932</v>
      </c>
      <c r="AF66" s="138">
        <f t="shared" si="7"/>
        <v>5.3502501054737071</v>
      </c>
      <c r="AG66" s="138">
        <f t="shared" si="7"/>
        <v>6.1527876212947623</v>
      </c>
      <c r="AH66" s="138">
        <f t="shared" si="7"/>
        <v>7.0757057644889763</v>
      </c>
      <c r="AI66" s="138">
        <f t="shared" si="7"/>
        <v>8.1370616291623215</v>
      </c>
      <c r="AJ66" s="138">
        <f t="shared" si="7"/>
        <v>9.3576208735366695</v>
      </c>
      <c r="AK66" s="138">
        <f t="shared" si="7"/>
        <v>10.761264004567169</v>
      </c>
      <c r="AL66" s="138">
        <f t="shared" si="7"/>
        <v>0</v>
      </c>
      <c r="AM66" s="138">
        <f t="shared" si="7"/>
        <v>0</v>
      </c>
      <c r="AN66" s="138">
        <f t="shared" si="7"/>
        <v>0</v>
      </c>
      <c r="AO66" s="138">
        <f t="shared" si="7"/>
        <v>0</v>
      </c>
      <c r="AP66" s="138">
        <f t="shared" si="7"/>
        <v>0</v>
      </c>
      <c r="AQ66" s="138">
        <f t="shared" si="7"/>
        <v>0</v>
      </c>
      <c r="AR66" s="138">
        <f t="shared" si="7"/>
        <v>0</v>
      </c>
      <c r="AS66" s="138">
        <f t="shared" si="7"/>
        <v>0</v>
      </c>
      <c r="AT66" s="67"/>
      <c r="AU66" s="67"/>
    </row>
    <row r="67" spans="1:47" ht="7.0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31"/>
      <c r="L67" s="6"/>
      <c r="M67" s="13"/>
      <c r="N67" s="6"/>
      <c r="O67" s="2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:47" s="11" customFormat="1" x14ac:dyDescent="0.25">
      <c r="A68" s="10"/>
      <c r="B68" s="10"/>
      <c r="C68" s="10"/>
      <c r="D68" s="10"/>
      <c r="E68" s="30" t="str">
        <f>kpi!$E$65</f>
        <v>NPV вложений в энергоконтракт</v>
      </c>
      <c r="F68" s="10"/>
      <c r="G68" s="10"/>
      <c r="H68" s="10"/>
      <c r="I68" s="10"/>
      <c r="J68" s="10"/>
      <c r="K68" s="60" t="str">
        <f>IF($E68="","",INDEX(kpi!$H:$H,SUMIFS(kpi!$B:$B,kpi!$E:$E,$E68)))</f>
        <v>тыс.руб.</v>
      </c>
      <c r="L68" s="10"/>
      <c r="M68" s="13"/>
      <c r="N68" s="6"/>
      <c r="O68" s="20"/>
      <c r="P68" s="10"/>
      <c r="Q68" s="10"/>
      <c r="R68" s="53">
        <f>SUM($T68:$AT68)</f>
        <v>36576.370510396984</v>
      </c>
      <c r="S68" s="53"/>
      <c r="T68" s="53"/>
      <c r="U68" s="53">
        <f>IF(U$10="",0,IF(U$66=0,0,SUMIFS(энергоконтракт!$51:$51,энергоконтракт!$10:$10,"&gt;="&amp;U$9,энергоконтракт!$10:$10,"&lt;="&amp;U$10)/U$66))</f>
        <v>13752.17391304348</v>
      </c>
      <c r="V68" s="53">
        <f>IF(V$10="",0,IF(V$66=0,0,SUMIFS(энергоконтракт!$51:$51,энергоконтракт!$10:$10,"&gt;="&amp;V$9,энергоконтракт!$10:$10,"&lt;="&amp;V$10)/V$66))</f>
        <v>22824.196597353501</v>
      </c>
      <c r="W68" s="53">
        <f>IF(W$10="",0,IF(W$66=0,0,SUMIFS(энергоконтракт!$51:$51,энергоконтракт!$10:$10,"&gt;="&amp;W$9,энергоконтракт!$10:$10,"&lt;="&amp;W$10)/W$66))</f>
        <v>0</v>
      </c>
      <c r="X68" s="53">
        <f>IF(X$10="",0,IF(X$66=0,0,SUMIFS(энергоконтракт!$51:$51,энергоконтракт!$10:$10,"&gt;="&amp;X$9,энергоконтракт!$10:$10,"&lt;="&amp;X$10)/X$66))</f>
        <v>0</v>
      </c>
      <c r="Y68" s="53">
        <f>IF(Y$10="",0,IF(Y$66=0,0,SUMIFS(энергоконтракт!$51:$51,энергоконтракт!$10:$10,"&gt;="&amp;Y$9,энергоконтракт!$10:$10,"&lt;="&amp;Y$10)/Y$66))</f>
        <v>0</v>
      </c>
      <c r="Z68" s="53">
        <f>IF(Z$10="",0,IF(Z$66=0,0,SUMIFS(энергоконтракт!$51:$51,энергоконтракт!$10:$10,"&gt;="&amp;Z$9,энергоконтракт!$10:$10,"&lt;="&amp;Z$10)/Z$66))</f>
        <v>0</v>
      </c>
      <c r="AA68" s="53">
        <f>IF(AA$10="",0,IF(AA$66=0,0,SUMIFS(энергоконтракт!$51:$51,энергоконтракт!$10:$10,"&gt;="&amp;AA$9,энергоконтракт!$10:$10,"&lt;="&amp;AA$10)/AA$66))</f>
        <v>0</v>
      </c>
      <c r="AB68" s="53">
        <f>IF(AB$10="",0,IF(AB$66=0,0,SUMIFS(энергоконтракт!$51:$51,энергоконтракт!$10:$10,"&gt;="&amp;AB$9,энергоконтракт!$10:$10,"&lt;="&amp;AB$10)/AB$66))</f>
        <v>0</v>
      </c>
      <c r="AC68" s="53">
        <f>IF(AC$10="",0,IF(AC$66=0,0,SUMIFS(энергоконтракт!$51:$51,энергоконтракт!$10:$10,"&gt;="&amp;AC$9,энергоконтракт!$10:$10,"&lt;="&amp;AC$10)/AC$66))</f>
        <v>0</v>
      </c>
      <c r="AD68" s="53">
        <f>IF(AD$10="",0,IF(AD$66=0,0,SUMIFS(энергоконтракт!$51:$51,энергоконтракт!$10:$10,"&gt;="&amp;AD$9,энергоконтракт!$10:$10,"&lt;="&amp;AD$10)/AD$66))</f>
        <v>0</v>
      </c>
      <c r="AE68" s="53">
        <f>IF(AE$10="",0,IF(AE$66=0,0,SUMIFS(энергоконтракт!$51:$51,энергоконтракт!$10:$10,"&gt;="&amp;AE$9,энергоконтракт!$10:$10,"&lt;="&amp;AE$10)/AE$66))</f>
        <v>0</v>
      </c>
      <c r="AF68" s="53">
        <f>IF(AF$10="",0,IF(AF$66=0,0,SUMIFS(энергоконтракт!$51:$51,энергоконтракт!$10:$10,"&gt;="&amp;AF$9,энергоконтракт!$10:$10,"&lt;="&amp;AF$10)/AF$66))</f>
        <v>0</v>
      </c>
      <c r="AG68" s="53">
        <f>IF(AG$10="",0,IF(AG$66=0,0,SUMIFS(энергоконтракт!$51:$51,энергоконтракт!$10:$10,"&gt;="&amp;AG$9,энергоконтракт!$10:$10,"&lt;="&amp;AG$10)/AG$66))</f>
        <v>0</v>
      </c>
      <c r="AH68" s="53">
        <f>IF(AH$10="",0,IF(AH$66=0,0,SUMIFS(энергоконтракт!$51:$51,энергоконтракт!$10:$10,"&gt;="&amp;AH$9,энергоконтракт!$10:$10,"&lt;="&amp;AH$10)/AH$66))</f>
        <v>0</v>
      </c>
      <c r="AI68" s="53">
        <f>IF(AI$10="",0,IF(AI$66=0,0,SUMIFS(энергоконтракт!$51:$51,энергоконтракт!$10:$10,"&gt;="&amp;AI$9,энергоконтракт!$10:$10,"&lt;="&amp;AI$10)/AI$66))</f>
        <v>0</v>
      </c>
      <c r="AJ68" s="53">
        <f>IF(AJ$10="",0,IF(AJ$66=0,0,SUMIFS(энергоконтракт!$51:$51,энергоконтракт!$10:$10,"&gt;="&amp;AJ$9,энергоконтракт!$10:$10,"&lt;="&amp;AJ$10)/AJ$66))</f>
        <v>0</v>
      </c>
      <c r="AK68" s="53">
        <f>IF(AK$10="",0,IF(AK$66=0,0,SUMIFS(энергоконтракт!$51:$51,энергоконтракт!$10:$10,"&gt;="&amp;AK$9,энергоконтракт!$10:$10,"&lt;="&amp;AK$10)/AK$66))</f>
        <v>0</v>
      </c>
      <c r="AL68" s="53">
        <f>IF(AL$10="",0,IF(AL$66=0,0,SUMIFS(энергоконтракт!$51:$51,энергоконтракт!$10:$10,"&gt;="&amp;AL$9,энергоконтракт!$10:$10,"&lt;="&amp;AL$10)/AL$66))</f>
        <v>0</v>
      </c>
      <c r="AM68" s="53">
        <f>IF(AM$10="",0,IF(AM$66=0,0,SUMIFS(энергоконтракт!$51:$51,энергоконтракт!$10:$10,"&gt;="&amp;AM$9,энергоконтракт!$10:$10,"&lt;="&amp;AM$10)/AM$66))</f>
        <v>0</v>
      </c>
      <c r="AN68" s="53">
        <f>IF(AN$10="",0,IF(AN$66=0,0,SUMIFS(энергоконтракт!$51:$51,энергоконтракт!$10:$10,"&gt;="&amp;AN$9,энергоконтракт!$10:$10,"&lt;="&amp;AN$10)/AN$66))</f>
        <v>0</v>
      </c>
      <c r="AO68" s="53">
        <f>IF(AO$10="",0,IF(AO$66=0,0,SUMIFS(энергоконтракт!$51:$51,энергоконтракт!$10:$10,"&gt;="&amp;AO$9,энергоконтракт!$10:$10,"&lt;="&amp;AO$10)/AO$66))</f>
        <v>0</v>
      </c>
      <c r="AP68" s="53">
        <f>IF(AP$10="",0,IF(AP$66=0,0,SUMIFS(энергоконтракт!$51:$51,энергоконтракт!$10:$10,"&gt;="&amp;AP$9,энергоконтракт!$10:$10,"&lt;="&amp;AP$10)/AP$66))</f>
        <v>0</v>
      </c>
      <c r="AQ68" s="53">
        <f>IF(AQ$10="",0,IF(AQ$66=0,0,SUMIFS(энергоконтракт!$51:$51,энергоконтракт!$10:$10,"&gt;="&amp;AQ$9,энергоконтракт!$10:$10,"&lt;="&amp;AQ$10)/AQ$66))</f>
        <v>0</v>
      </c>
      <c r="AR68" s="53">
        <f>IF(AR$10="",0,IF(AR$66=0,0,SUMIFS(энергоконтракт!$51:$51,энергоконтракт!$10:$10,"&gt;="&amp;AR$9,энергоконтракт!$10:$10,"&lt;="&amp;AR$10)/AR$66))</f>
        <v>0</v>
      </c>
      <c r="AS68" s="53">
        <f>IF(AS$10="",0,IF(AS$66=0,0,SUMIFS(энергоконтракт!$51:$51,энергоконтракт!$10:$10,"&gt;="&amp;AS$9,энергоконтракт!$10:$10,"&lt;="&amp;AS$10)/AS$66))</f>
        <v>0</v>
      </c>
      <c r="AT68" s="10"/>
      <c r="AU68" s="10"/>
    </row>
    <row r="69" spans="1:47" ht="7.0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31"/>
      <c r="L69" s="6"/>
      <c r="M69" s="13"/>
      <c r="N69" s="6"/>
      <c r="O69" s="20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1:47" s="11" customFormat="1" x14ac:dyDescent="0.25">
      <c r="A70" s="10"/>
      <c r="B70" s="10"/>
      <c r="C70" s="10"/>
      <c r="D70" s="10"/>
      <c r="E70" s="30" t="str">
        <f>kpi!$E$66</f>
        <v>NPV финпотока с учетом кредита</v>
      </c>
      <c r="F70" s="10"/>
      <c r="G70" s="10"/>
      <c r="H70" s="10"/>
      <c r="I70" s="10"/>
      <c r="J70" s="10"/>
      <c r="K70" s="60" t="str">
        <f>IF($E70="","",INDEX(kpi!$H:$H,SUMIFS(kpi!$B:$B,kpi!$E:$E,$E70)))</f>
        <v>тыс.руб.</v>
      </c>
      <c r="L70" s="10"/>
      <c r="M70" s="13"/>
      <c r="N70" s="6"/>
      <c r="O70" s="20"/>
      <c r="P70" s="10"/>
      <c r="Q70" s="10"/>
      <c r="R70" s="53">
        <f>SUM($T70:$AT70)</f>
        <v>4570.2964009973857</v>
      </c>
      <c r="S70" s="53"/>
      <c r="T70" s="53"/>
      <c r="U70" s="53">
        <f>IF(U$10="",0,IF(U$66=0,0,U56/U$66))</f>
        <v>0</v>
      </c>
      <c r="V70" s="53">
        <f t="shared" ref="V70:AS70" si="8">IF(V$10="",0,IF(V$66=0,0,V56/V$66))</f>
        <v>6.8770865918557911E-13</v>
      </c>
      <c r="W70" s="53">
        <f t="shared" si="8"/>
        <v>-5.9800752972659058E-13</v>
      </c>
      <c r="X70" s="53">
        <f t="shared" si="8"/>
        <v>-1.0400130951766795E-12</v>
      </c>
      <c r="Y70" s="53">
        <f t="shared" si="8"/>
        <v>-4.5217960659855623E-13</v>
      </c>
      <c r="Z70" s="53">
        <f t="shared" si="8"/>
        <v>0</v>
      </c>
      <c r="AA70" s="53">
        <f t="shared" si="8"/>
        <v>0</v>
      </c>
      <c r="AB70" s="53">
        <f t="shared" si="8"/>
        <v>0</v>
      </c>
      <c r="AC70" s="53">
        <f t="shared" si="8"/>
        <v>-2.5853515766370554E-13</v>
      </c>
      <c r="AD70" s="53">
        <f t="shared" si="8"/>
        <v>0</v>
      </c>
      <c r="AE70" s="53">
        <f t="shared" si="8"/>
        <v>1.9548972224098721E-13</v>
      </c>
      <c r="AF70" s="53">
        <f t="shared" si="8"/>
        <v>792.99621454513078</v>
      </c>
      <c r="AG70" s="53">
        <f t="shared" si="8"/>
        <v>1012.8688670080323</v>
      </c>
      <c r="AH70" s="53">
        <f t="shared" si="8"/>
        <v>860.35611977183089</v>
      </c>
      <c r="AI70" s="53">
        <f t="shared" si="8"/>
        <v>728.05899393961067</v>
      </c>
      <c r="AJ70" s="53">
        <f t="shared" si="8"/>
        <v>627.1155981614653</v>
      </c>
      <c r="AK70" s="53">
        <f t="shared" si="8"/>
        <v>548.90060757131744</v>
      </c>
      <c r="AL70" s="53">
        <f t="shared" si="8"/>
        <v>0</v>
      </c>
      <c r="AM70" s="53">
        <f t="shared" si="8"/>
        <v>0</v>
      </c>
      <c r="AN70" s="53">
        <f t="shared" si="8"/>
        <v>0</v>
      </c>
      <c r="AO70" s="53">
        <f t="shared" si="8"/>
        <v>0</v>
      </c>
      <c r="AP70" s="53">
        <f t="shared" si="8"/>
        <v>0</v>
      </c>
      <c r="AQ70" s="53">
        <f t="shared" si="8"/>
        <v>0</v>
      </c>
      <c r="AR70" s="53">
        <f t="shared" si="8"/>
        <v>0</v>
      </c>
      <c r="AS70" s="53">
        <f t="shared" si="8"/>
        <v>0</v>
      </c>
      <c r="AT70" s="10"/>
      <c r="AU70" s="10"/>
    </row>
    <row r="71" spans="1:47" ht="7.0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6"/>
      <c r="M71" s="13"/>
      <c r="N71" s="6"/>
      <c r="O71" s="2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7" s="134" customFormat="1" ht="13.8" x14ac:dyDescent="0.3">
      <c r="A72" s="130"/>
      <c r="B72" s="130"/>
      <c r="C72" s="130"/>
      <c r="D72" s="130"/>
      <c r="E72" s="136" t="str">
        <f>kpi!$E$67</f>
        <v>ROI</v>
      </c>
      <c r="F72" s="130"/>
      <c r="G72" s="130"/>
      <c r="H72" s="130"/>
      <c r="I72" s="130"/>
      <c r="J72" s="130"/>
      <c r="K72" s="131" t="str">
        <f>IF($E72="","",INDEX(kpi!$H:$H,SUMIFS(kpi!$B:$B,kpi!$E:$E,$E72)))</f>
        <v>%</v>
      </c>
      <c r="L72" s="130"/>
      <c r="M72" s="132"/>
      <c r="N72" s="130"/>
      <c r="O72" s="133"/>
      <c r="P72" s="130"/>
      <c r="Q72" s="130"/>
      <c r="R72" s="137">
        <f>IF(R68=0,0,R70/R68)</f>
        <v>0.12495215728685437</v>
      </c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</row>
    <row r="73" spans="1:47" ht="4.05" customHeight="1" x14ac:dyDescent="0.25">
      <c r="A73" s="6"/>
      <c r="B73" s="6"/>
      <c r="C73" s="6"/>
      <c r="D73" s="6"/>
      <c r="E73" s="7"/>
      <c r="F73" s="6"/>
      <c r="G73" s="6"/>
      <c r="H73" s="6"/>
      <c r="I73" s="6"/>
      <c r="J73" s="6"/>
      <c r="K73" s="31"/>
      <c r="L73" s="6"/>
      <c r="M73" s="13"/>
      <c r="N73" s="6"/>
      <c r="O73" s="20"/>
      <c r="P73" s="6"/>
      <c r="Q73" s="6"/>
      <c r="R73" s="7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s="134" customFormat="1" ht="13.8" x14ac:dyDescent="0.3">
      <c r="A74" s="130"/>
      <c r="B74" s="130"/>
      <c r="C74" s="130"/>
      <c r="D74" s="130"/>
      <c r="E74" s="136" t="str">
        <f>kpi!$E$68</f>
        <v>PI</v>
      </c>
      <c r="F74" s="130"/>
      <c r="G74" s="130"/>
      <c r="H74" s="130"/>
      <c r="I74" s="130"/>
      <c r="J74" s="130"/>
      <c r="K74" s="131" t="str">
        <f>IF($E74="","",INDEX(kpi!$H:$H,SUMIFS(kpi!$B:$B,kpi!$E:$E,$E74)))</f>
        <v>коэф</v>
      </c>
      <c r="L74" s="130"/>
      <c r="M74" s="132"/>
      <c r="N74" s="130"/>
      <c r="O74" s="133"/>
      <c r="P74" s="130"/>
      <c r="Q74" s="130"/>
      <c r="R74" s="139">
        <f>IF(R68=0,0,(R70+R68)/R68)</f>
        <v>1.1249521572868544</v>
      </c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</row>
    <row r="75" spans="1:47" ht="4.05" customHeight="1" x14ac:dyDescent="0.25">
      <c r="A75" s="6"/>
      <c r="B75" s="6"/>
      <c r="C75" s="6"/>
      <c r="D75" s="6"/>
      <c r="E75" s="7"/>
      <c r="F75" s="6"/>
      <c r="G75" s="6"/>
      <c r="H75" s="6"/>
      <c r="I75" s="6"/>
      <c r="J75" s="6"/>
      <c r="K75" s="31"/>
      <c r="L75" s="6"/>
      <c r="M75" s="13"/>
      <c r="N75" s="6"/>
      <c r="O75" s="20"/>
      <c r="P75" s="6"/>
      <c r="Q75" s="6"/>
      <c r="R75" s="7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1:47" s="134" customFormat="1" ht="13.8" x14ac:dyDescent="0.3">
      <c r="A76" s="130"/>
      <c r="B76" s="130"/>
      <c r="C76" s="130"/>
      <c r="D76" s="130"/>
      <c r="E76" s="136" t="str">
        <f>kpi!$E$71</f>
        <v>DPP</v>
      </c>
      <c r="F76" s="130"/>
      <c r="G76" s="130"/>
      <c r="H76" s="130"/>
      <c r="I76" s="130"/>
      <c r="J76" s="130"/>
      <c r="K76" s="131" t="str">
        <f>IF($E76="","",INDEX(kpi!$H:$H,SUMIFS(kpi!$B:$B,kpi!$E:$E,$E76)))</f>
        <v>кол-во лет</v>
      </c>
      <c r="L76" s="130"/>
      <c r="M76" s="132"/>
      <c r="N76" s="130"/>
      <c r="O76" s="133"/>
      <c r="P76" s="130"/>
      <c r="Q76" s="130"/>
      <c r="R76" s="140">
        <f>IF(кредит!$R$53=0,"Не окупается",кредит!$R$53/12)</f>
        <v>10.166666666666666</v>
      </c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</row>
    <row r="77" spans="1:47" ht="4.05" customHeight="1" x14ac:dyDescent="0.25">
      <c r="A77" s="6"/>
      <c r="B77" s="6"/>
      <c r="C77" s="6"/>
      <c r="D77" s="6"/>
      <c r="E77" s="7"/>
      <c r="F77" s="6"/>
      <c r="G77" s="6"/>
      <c r="H77" s="6"/>
      <c r="I77" s="6"/>
      <c r="J77" s="6"/>
      <c r="K77" s="31"/>
      <c r="L77" s="6"/>
      <c r="M77" s="13"/>
      <c r="N77" s="6"/>
      <c r="O77" s="20"/>
      <c r="P77" s="6"/>
      <c r="Q77" s="6"/>
      <c r="R77" s="7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1:4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1:4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1:4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31"/>
      <c r="L80" s="6"/>
      <c r="M80" s="13"/>
      <c r="N80" s="6"/>
      <c r="O80" s="20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1:4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1:4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6"/>
      <c r="M82" s="13"/>
      <c r="N82" s="6"/>
      <c r="O82" s="20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1:4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31"/>
      <c r="L83" s="6"/>
      <c r="M83" s="13"/>
      <c r="N83" s="6"/>
      <c r="O83" s="20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1:4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1:4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1"/>
      <c r="L85" s="6"/>
      <c r="M85" s="13"/>
      <c r="N85" s="6"/>
      <c r="O85" s="20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</row>
    <row r="86" spans="1:4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1"/>
      <c r="L86" s="6"/>
      <c r="M86" s="13"/>
      <c r="N86" s="6"/>
      <c r="O86" s="20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</row>
    <row r="87" spans="1:4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31"/>
      <c r="L87" s="6"/>
      <c r="M87" s="13"/>
      <c r="N87" s="6"/>
      <c r="O87" s="20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</row>
    <row r="88" spans="1:4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31"/>
      <c r="L88" s="6"/>
      <c r="M88" s="13"/>
      <c r="N88" s="6"/>
      <c r="O88" s="20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</row>
    <row r="89" spans="1:4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31"/>
      <c r="L89" s="6"/>
      <c r="M89" s="13"/>
      <c r="N89" s="6"/>
      <c r="O89" s="20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</row>
    <row r="90" spans="1:4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31"/>
      <c r="L90" s="6"/>
      <c r="M90" s="13"/>
      <c r="N90" s="6"/>
      <c r="O90" s="20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1:4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31"/>
      <c r="L91" s="6"/>
      <c r="M91" s="13"/>
      <c r="N91" s="6"/>
      <c r="O91" s="20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1:4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31"/>
      <c r="L92" s="6"/>
      <c r="M92" s="13"/>
      <c r="N92" s="6"/>
      <c r="O92" s="2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4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31"/>
      <c r="L93" s="6"/>
      <c r="M93" s="13"/>
      <c r="N93" s="6"/>
      <c r="O93" s="20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1:4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31"/>
      <c r="L94" s="6"/>
      <c r="M94" s="13"/>
      <c r="N94" s="6"/>
      <c r="O94" s="20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1:4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31"/>
      <c r="L95" s="6"/>
      <c r="M95" s="13"/>
      <c r="N95" s="6"/>
      <c r="O95" s="20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</row>
    <row r="96" spans="1:4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31"/>
      <c r="L96" s="6"/>
      <c r="M96" s="13"/>
      <c r="N96" s="6"/>
      <c r="O96" s="20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1:4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31"/>
      <c r="L97" s="6"/>
      <c r="M97" s="13"/>
      <c r="N97" s="6"/>
      <c r="O97" s="2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1:4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31"/>
      <c r="L98" s="6"/>
      <c r="M98" s="13"/>
      <c r="N98" s="6"/>
      <c r="O98" s="20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</row>
    <row r="99" spans="1:4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31"/>
      <c r="L99" s="6"/>
      <c r="M99" s="13"/>
      <c r="N99" s="6"/>
      <c r="O99" s="20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</row>
    <row r="100" spans="1:4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1"/>
      <c r="L100" s="6"/>
      <c r="M100" s="13"/>
      <c r="N100" s="6"/>
      <c r="O100" s="20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spans="1:4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1"/>
      <c r="L101" s="6"/>
      <c r="M101" s="13"/>
      <c r="N101" s="6"/>
      <c r="O101" s="2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4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1"/>
      <c r="L102" s="6"/>
      <c r="M102" s="13"/>
      <c r="N102" s="6"/>
      <c r="O102" s="20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4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1"/>
      <c r="L103" s="6"/>
      <c r="M103" s="13"/>
      <c r="N103" s="6"/>
      <c r="O103" s="20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4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1"/>
      <c r="L104" s="6"/>
      <c r="M104" s="13"/>
      <c r="N104" s="6"/>
      <c r="O104" s="20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1"/>
      <c r="L105" s="6"/>
      <c r="M105" s="13"/>
      <c r="N105" s="6"/>
      <c r="O105" s="20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4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1"/>
      <c r="L106" s="6"/>
      <c r="M106" s="13"/>
      <c r="N106" s="6"/>
      <c r="O106" s="20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1"/>
      <c r="L107" s="6"/>
      <c r="M107" s="13"/>
      <c r="N107" s="6"/>
      <c r="O107" s="20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1"/>
      <c r="L108" s="6"/>
      <c r="M108" s="13"/>
      <c r="N108" s="6"/>
      <c r="O108" s="20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1:4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1"/>
      <c r="L109" s="6"/>
      <c r="M109" s="13"/>
      <c r="N109" s="6"/>
      <c r="O109" s="20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1"/>
      <c r="L110" s="6"/>
      <c r="M110" s="13"/>
      <c r="N110" s="6"/>
      <c r="O110" s="20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1:4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1"/>
      <c r="L111" s="6"/>
      <c r="M111" s="13"/>
      <c r="N111" s="6"/>
      <c r="O111" s="20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1"/>
      <c r="L112" s="6"/>
      <c r="M112" s="13"/>
      <c r="N112" s="6"/>
      <c r="O112" s="20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1:4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1"/>
      <c r="L113" s="6"/>
      <c r="M113" s="13"/>
      <c r="N113" s="6"/>
      <c r="O113" s="20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</sheetData>
  <conditionalFormatting sqref="N13">
    <cfRule type="containsBlanks" dxfId="208" priority="43">
      <formula>LEN(TRIM(N13))=0</formula>
    </cfRule>
  </conditionalFormatting>
  <conditionalFormatting sqref="U9:AS10">
    <cfRule type="containsBlanks" dxfId="207" priority="42">
      <formula>LEN(TRIM(U9))=0</formula>
    </cfRule>
  </conditionalFormatting>
  <conditionalFormatting sqref="N15">
    <cfRule type="containsBlanks" dxfId="206" priority="41">
      <formula>LEN(TRIM(N15))=0</formula>
    </cfRule>
  </conditionalFormatting>
  <conditionalFormatting sqref="N17">
    <cfRule type="containsBlanks" dxfId="205" priority="40">
      <formula>LEN(TRIM(N17))=0</formula>
    </cfRule>
  </conditionalFormatting>
  <conditionalFormatting sqref="N22">
    <cfRule type="containsBlanks" dxfId="204" priority="38">
      <formula>LEN(TRIM(N22))=0</formula>
    </cfRule>
  </conditionalFormatting>
  <conditionalFormatting sqref="N20">
    <cfRule type="containsBlanks" dxfId="203" priority="39">
      <formula>LEN(TRIM(N20))=0</formula>
    </cfRule>
  </conditionalFormatting>
  <conditionalFormatting sqref="N25">
    <cfRule type="containsBlanks" dxfId="202" priority="37">
      <formula>LEN(TRIM(N25))=0</formula>
    </cfRule>
  </conditionalFormatting>
  <conditionalFormatting sqref="U27:AS27">
    <cfRule type="containsBlanks" dxfId="201" priority="34">
      <formula>LEN(TRIM(U27))=0</formula>
    </cfRule>
    <cfRule type="containsBlanks" dxfId="200" priority="35">
      <formula>LEN(TRIM(U27))=0</formula>
    </cfRule>
  </conditionalFormatting>
  <conditionalFormatting sqref="U27:AS27">
    <cfRule type="expression" dxfId="199" priority="33">
      <formula>U$10=""</formula>
    </cfRule>
  </conditionalFormatting>
  <conditionalFormatting sqref="A35:D35 F35:XFD35 A36:XFD41 A44:XFD55 A60:XFD1048576 A1:XFD34">
    <cfRule type="cellIs" dxfId="198" priority="31" operator="equal">
      <formula>0</formula>
    </cfRule>
  </conditionalFormatting>
  <conditionalFormatting sqref="U32:AS32">
    <cfRule type="containsBlanks" dxfId="197" priority="29">
      <formula>LEN(TRIM(U32))=0</formula>
    </cfRule>
    <cfRule type="containsBlanks" dxfId="196" priority="30">
      <formula>LEN(TRIM(U32))=0</formula>
    </cfRule>
  </conditionalFormatting>
  <conditionalFormatting sqref="U32:AS32">
    <cfRule type="expression" dxfId="195" priority="28">
      <formula>U$10=""</formula>
    </cfRule>
  </conditionalFormatting>
  <conditionalFormatting sqref="E35">
    <cfRule type="cellIs" dxfId="194" priority="27" operator="equal">
      <formula>0</formula>
    </cfRule>
  </conditionalFormatting>
  <conditionalFormatting sqref="N37">
    <cfRule type="containsBlanks" dxfId="193" priority="26">
      <formula>LEN(TRIM(N37))=0</formula>
    </cfRule>
  </conditionalFormatting>
  <conditionalFormatting sqref="U39:AS39">
    <cfRule type="containsBlanks" dxfId="192" priority="24">
      <formula>LEN(TRIM(U39))=0</formula>
    </cfRule>
    <cfRule type="containsBlanks" dxfId="191" priority="25">
      <formula>LEN(TRIM(U39))=0</formula>
    </cfRule>
  </conditionalFormatting>
  <conditionalFormatting sqref="U39:AS39">
    <cfRule type="expression" dxfId="190" priority="23">
      <formula>U$10=""</formula>
    </cfRule>
  </conditionalFormatting>
  <conditionalFormatting sqref="N48">
    <cfRule type="containsBlanks" dxfId="189" priority="22">
      <formula>LEN(TRIM(N48))=0</formula>
    </cfRule>
  </conditionalFormatting>
  <conditionalFormatting sqref="A43:D43 F43:Q43 A42:XFD42 S43:T43 AT43:XFD43">
    <cfRule type="cellIs" dxfId="188" priority="21" operator="equal">
      <formula>0</formula>
    </cfRule>
  </conditionalFormatting>
  <conditionalFormatting sqref="E43">
    <cfRule type="cellIs" dxfId="187" priority="20" operator="equal">
      <formula>0</formula>
    </cfRule>
  </conditionalFormatting>
  <conditionalFormatting sqref="U42:AS42">
    <cfRule type="cellIs" dxfId="186" priority="19" operator="lessThan">
      <formula>0</formula>
    </cfRule>
  </conditionalFormatting>
  <conditionalFormatting sqref="R43">
    <cfRule type="cellIs" dxfId="185" priority="18" operator="equal">
      <formula>0</formula>
    </cfRule>
  </conditionalFormatting>
  <conditionalFormatting sqref="U43:AS43">
    <cfRule type="cellIs" dxfId="184" priority="17" operator="equal">
      <formula>0</formula>
    </cfRule>
  </conditionalFormatting>
  <conditionalFormatting sqref="U43:AS43">
    <cfRule type="expression" dxfId="183" priority="15">
      <formula>U42&lt;0</formula>
    </cfRule>
  </conditionalFormatting>
  <conditionalFormatting sqref="A57:D57 F57:Q57 S57:T57 A56:T56 AT56:XFD57">
    <cfRule type="cellIs" dxfId="182" priority="14" operator="equal">
      <formula>0</formula>
    </cfRule>
  </conditionalFormatting>
  <conditionalFormatting sqref="E57">
    <cfRule type="cellIs" dxfId="181" priority="13" operator="equal">
      <formula>0</formula>
    </cfRule>
  </conditionalFormatting>
  <conditionalFormatting sqref="R57">
    <cfRule type="cellIs" dxfId="180" priority="11" operator="equal">
      <formula>0</formula>
    </cfRule>
  </conditionalFormatting>
  <conditionalFormatting sqref="U57:AS57">
    <cfRule type="cellIs" dxfId="179" priority="10" operator="equal">
      <formula>0</formula>
    </cfRule>
  </conditionalFormatting>
  <conditionalFormatting sqref="U57:AS57">
    <cfRule type="expression" dxfId="178" priority="9">
      <formula>U56&lt;0</formula>
    </cfRule>
  </conditionalFormatting>
  <conditionalFormatting sqref="U56:AS56">
    <cfRule type="cellIs" dxfId="177" priority="8" operator="equal">
      <formula>0</formula>
    </cfRule>
  </conditionalFormatting>
  <conditionalFormatting sqref="U56:AS56">
    <cfRule type="cellIs" dxfId="176" priority="7" operator="lessThan">
      <formula>0</formula>
    </cfRule>
  </conditionalFormatting>
  <conditionalFormatting sqref="N63">
    <cfRule type="containsBlanks" dxfId="175" priority="6">
      <formula>LEN(TRIM(N63))=0</formula>
    </cfRule>
  </conditionalFormatting>
  <conditionalFormatting sqref="A58:XFD59">
    <cfRule type="cellIs" dxfId="174" priority="5" operator="equal">
      <formula>0</formula>
    </cfRule>
  </conditionalFormatting>
  <conditionalFormatting sqref="R72">
    <cfRule type="cellIs" dxfId="173" priority="4" operator="lessThanOrEqual">
      <formula>0</formula>
    </cfRule>
  </conditionalFormatting>
  <conditionalFormatting sqref="R74">
    <cfRule type="cellIs" dxfId="172" priority="3" operator="lessThanOrEqual">
      <formula>1</formula>
    </cfRule>
  </conditionalFormatting>
  <conditionalFormatting sqref="H8">
    <cfRule type="containsBlanks" dxfId="171" priority="1">
      <formula>LEN(TRIM(H8))=0</formula>
    </cfRule>
  </conditionalFormatting>
  <dataValidations count="3">
    <dataValidation type="whole" allowBlank="1" showInputMessage="1" showErrorMessage="1" sqref="N15">
      <formula1>1</formula1>
      <formula2>25</formula2>
    </dataValidation>
    <dataValidation type="whole" allowBlank="1" showInputMessage="1" showErrorMessage="1" sqref="N17">
      <formula1>1</formula1>
      <formula2>200</formula2>
    </dataValidation>
    <dataValidation type="decimal" operator="greaterThanOrEqual" allowBlank="1" showInputMessage="1" showErrorMessage="1" sqref="N20 N22 N25 U27:AS27 U32:AS32 N37 U39:AS39 N48 N63 H8">
      <formula1>0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50C3F01-FFF5-4FAC-8E69-BF5E57D62D0C}">
            <xm:f>кредит!$R$53=0</xm:f>
            <x14:dxf>
              <font>
                <color rgb="FFFF0000"/>
              </font>
            </x14:dxf>
          </x14:cfRule>
          <xm:sqref>R76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списки!$E$13:$E$40</xm:f>
          </x14:formula1>
          <xm:sqref>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H204"/>
  <sheetViews>
    <sheetView workbookViewId="0">
      <pane xSplit="19" ySplit="11" topLeftCell="T12" activePane="bottomRight" state="frozen"/>
      <selection pane="topRight" activeCell="T1" sqref="T1"/>
      <selection pane="bottomLeft" activeCell="A12" sqref="A12"/>
      <selection pane="bottomRight" activeCell="B9" sqref="B9"/>
    </sheetView>
  </sheetViews>
  <sheetFormatPr defaultRowHeight="12" x14ac:dyDescent="0.25"/>
  <cols>
    <col min="1" max="4" width="1.77734375" style="2" customWidth="1"/>
    <col min="5" max="5" width="30.88671875" style="2" bestFit="1" customWidth="1"/>
    <col min="6" max="7" width="1.77734375" style="2" customWidth="1"/>
    <col min="8" max="8" width="16.21875" style="2" bestFit="1" customWidth="1"/>
    <col min="9" max="10" width="1.77734375" style="2" customWidth="1"/>
    <col min="11" max="11" width="5.5546875" style="33" bestFit="1" customWidth="1"/>
    <col min="12" max="12" width="1.77734375" style="2" customWidth="1"/>
    <col min="13" max="13" width="1.77734375" style="14" customWidth="1"/>
    <col min="14" max="14" width="8.88671875" style="2"/>
    <col min="15" max="15" width="1.77734375" style="21" customWidth="1"/>
    <col min="16" max="17" width="1.77734375" style="2" customWidth="1"/>
    <col min="18" max="18" width="8.88671875" style="2"/>
    <col min="19" max="20" width="1.77734375" style="2" customWidth="1"/>
    <col min="21" max="32" width="8.88671875" style="2"/>
    <col min="33" max="34" width="1.77734375" style="2" customWidth="1"/>
    <col min="35" max="16384" width="8.88671875" style="2"/>
  </cols>
  <sheetData>
    <row r="1" spans="1:34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4"/>
      <c r="S1" s="4"/>
      <c r="T1" s="4"/>
      <c r="U1" s="4">
        <v>1</v>
      </c>
      <c r="V1" s="4">
        <f>U1+1</f>
        <v>2</v>
      </c>
      <c r="W1" s="4">
        <f t="shared" ref="W1:AF1" si="0">V1+1</f>
        <v>3</v>
      </c>
      <c r="X1" s="4">
        <f t="shared" si="0"/>
        <v>4</v>
      </c>
      <c r="Y1" s="4">
        <f t="shared" si="0"/>
        <v>5</v>
      </c>
      <c r="Z1" s="4">
        <f t="shared" si="0"/>
        <v>6</v>
      </c>
      <c r="AA1" s="4">
        <f t="shared" si="0"/>
        <v>7</v>
      </c>
      <c r="AB1" s="4">
        <f t="shared" si="0"/>
        <v>8</v>
      </c>
      <c r="AC1" s="4">
        <f t="shared" si="0"/>
        <v>9</v>
      </c>
      <c r="AD1" s="4">
        <f t="shared" si="0"/>
        <v>10</v>
      </c>
      <c r="AE1" s="4">
        <f t="shared" si="0"/>
        <v>11</v>
      </c>
      <c r="AF1" s="4">
        <f t="shared" si="0"/>
        <v>12</v>
      </c>
      <c r="AG1" s="4"/>
      <c r="AH1" s="4"/>
    </row>
    <row r="2" spans="1:34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1" customFormat="1" ht="10.199999999999999" x14ac:dyDescent="0.2">
      <c r="A3" s="4"/>
      <c r="B3" s="4"/>
      <c r="C3" s="5" t="str">
        <f>главная!C3</f>
        <v>Финмодель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1" customFormat="1" ht="10.199999999999999" x14ac:dyDescent="0.2">
      <c r="A4" s="4"/>
      <c r="B4" s="4"/>
      <c r="C4" s="5" t="str">
        <f>главная!C4</f>
        <v>Расчет энергоконтракта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1" customFormat="1" ht="10.199999999999999" x14ac:dyDescent="0.2">
      <c r="A5" s="4"/>
      <c r="B5" s="4"/>
      <c r="C5" s="5" t="str">
        <f>главная!C5</f>
        <v>Калькулятор расчета эффективности инвестпроекта</v>
      </c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1" customFormat="1" ht="10.199999999999999" x14ac:dyDescent="0.2">
      <c r="A6" s="4"/>
      <c r="B6" s="4"/>
      <c r="C6" s="4" t="s">
        <v>111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26" customFormat="1" ht="10.199999999999999" x14ac:dyDescent="0.2">
      <c r="A8" s="23"/>
      <c r="B8" s="23"/>
      <c r="C8" s="23"/>
      <c r="D8" s="23"/>
      <c r="E8" s="23"/>
      <c r="F8" s="23"/>
      <c r="G8" s="44" t="s">
        <v>6</v>
      </c>
      <c r="H8" s="154"/>
      <c r="I8" s="155" t="s">
        <v>108</v>
      </c>
      <c r="J8" s="156" t="s">
        <v>109</v>
      </c>
      <c r="K8" s="31"/>
      <c r="L8" s="23"/>
      <c r="M8" s="24"/>
      <c r="N8" s="23"/>
      <c r="O8" s="24"/>
      <c r="P8" s="23"/>
      <c r="Q8" s="23"/>
      <c r="R8" s="23"/>
      <c r="S8" s="23"/>
      <c r="T8" s="23"/>
      <c r="U8" s="25" t="str">
        <f>IF(U10="","",MONTH(U10)&amp;" мес")</f>
        <v>5 мес</v>
      </c>
      <c r="V8" s="25" t="str">
        <f>IF(V10="","",MONTH(V10)&amp;" мес")</f>
        <v>6 мес</v>
      </c>
      <c r="W8" s="25" t="str">
        <f t="shared" ref="W8:AF8" si="1">IF(W10="","",MONTH(W10)&amp;" мес")</f>
        <v>7 мес</v>
      </c>
      <c r="X8" s="25" t="str">
        <f t="shared" si="1"/>
        <v>8 мес</v>
      </c>
      <c r="Y8" s="25" t="str">
        <f t="shared" si="1"/>
        <v>9 мес</v>
      </c>
      <c r="Z8" s="25" t="str">
        <f t="shared" si="1"/>
        <v>10 мес</v>
      </c>
      <c r="AA8" s="25" t="str">
        <f t="shared" si="1"/>
        <v>11 мес</v>
      </c>
      <c r="AB8" s="25" t="str">
        <f t="shared" si="1"/>
        <v>12 мес</v>
      </c>
      <c r="AC8" s="25" t="str">
        <f t="shared" si="1"/>
        <v>1 мес</v>
      </c>
      <c r="AD8" s="25" t="str">
        <f t="shared" si="1"/>
        <v>2 мес</v>
      </c>
      <c r="AE8" s="25" t="str">
        <f t="shared" si="1"/>
        <v>3 мес</v>
      </c>
      <c r="AF8" s="25" t="str">
        <f t="shared" si="1"/>
        <v>4 мес</v>
      </c>
      <c r="AG8" s="23"/>
      <c r="AH8" s="23"/>
    </row>
    <row r="9" spans="1:34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5"/>
      <c r="R9" s="5"/>
      <c r="S9" s="5"/>
      <c r="T9" s="5"/>
      <c r="U9" s="42">
        <f>IF(главная!$N$13="","",EOMONTH(главная!$N$13,главная!$N$17-1)+1)</f>
        <v>44682</v>
      </c>
      <c r="V9" s="42">
        <f>IF(U10="","",U10+1)</f>
        <v>44713</v>
      </c>
      <c r="W9" s="42">
        <f t="shared" ref="W9:AF9" si="2">IF(V10="","",V10+1)</f>
        <v>44743</v>
      </c>
      <c r="X9" s="42">
        <f t="shared" si="2"/>
        <v>44774</v>
      </c>
      <c r="Y9" s="42">
        <f t="shared" si="2"/>
        <v>44805</v>
      </c>
      <c r="Z9" s="42">
        <f t="shared" si="2"/>
        <v>44835</v>
      </c>
      <c r="AA9" s="42">
        <f t="shared" si="2"/>
        <v>44866</v>
      </c>
      <c r="AB9" s="42">
        <f t="shared" si="2"/>
        <v>44896</v>
      </c>
      <c r="AC9" s="42">
        <f t="shared" si="2"/>
        <v>44927</v>
      </c>
      <c r="AD9" s="42">
        <f t="shared" si="2"/>
        <v>44958</v>
      </c>
      <c r="AE9" s="42">
        <f t="shared" si="2"/>
        <v>44986</v>
      </c>
      <c r="AF9" s="42">
        <f t="shared" si="2"/>
        <v>45017</v>
      </c>
      <c r="AG9" s="5"/>
      <c r="AH9" s="5"/>
    </row>
    <row r="10" spans="1:34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5" t="s">
        <v>3</v>
      </c>
      <c r="S10" s="5"/>
      <c r="T10" s="5"/>
      <c r="U10" s="42">
        <f>IF(U9="","",EOMONTH(U9,0))</f>
        <v>44712</v>
      </c>
      <c r="V10" s="42">
        <f>IF(V9="","",EOMONTH(V9,0))</f>
        <v>44742</v>
      </c>
      <c r="W10" s="42">
        <f t="shared" ref="W10:AF10" si="3">IF(W9="","",EOMONTH(W9,0))</f>
        <v>44773</v>
      </c>
      <c r="X10" s="42">
        <f t="shared" si="3"/>
        <v>44804</v>
      </c>
      <c r="Y10" s="42">
        <f t="shared" si="3"/>
        <v>44834</v>
      </c>
      <c r="Z10" s="42">
        <f t="shared" si="3"/>
        <v>44865</v>
      </c>
      <c r="AA10" s="42">
        <f t="shared" si="3"/>
        <v>44895</v>
      </c>
      <c r="AB10" s="42">
        <f t="shared" si="3"/>
        <v>44926</v>
      </c>
      <c r="AC10" s="42">
        <f t="shared" si="3"/>
        <v>44957</v>
      </c>
      <c r="AD10" s="42">
        <f t="shared" si="3"/>
        <v>44985</v>
      </c>
      <c r="AE10" s="42">
        <f t="shared" si="3"/>
        <v>45016</v>
      </c>
      <c r="AF10" s="42">
        <f t="shared" si="3"/>
        <v>45046</v>
      </c>
      <c r="AG10" s="5"/>
      <c r="AH10" s="5"/>
    </row>
    <row r="11" spans="1:34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25">
      <c r="A13" s="6"/>
      <c r="B13" s="6"/>
      <c r="C13" s="6"/>
      <c r="D13" s="6"/>
      <c r="E13" s="30" t="str">
        <f>kpi!$E$15</f>
        <v>кол-во эл/оборуд-ия заказчика "ДО"</v>
      </c>
      <c r="F13" s="10"/>
      <c r="G13" s="10"/>
      <c r="H13" s="10"/>
      <c r="I13" s="10"/>
      <c r="J13" s="10"/>
      <c r="K13" s="32" t="str">
        <f>IF($E13="","",INDEX(kpi!$H:$H,SUMIFS(kpi!$B:$B,kpi!$E:$E,$E13)))</f>
        <v>шт</v>
      </c>
      <c r="L13" s="6"/>
      <c r="M13" s="13"/>
      <c r="N13" s="6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" customFormat="1" ht="10.199999999999999" x14ac:dyDescent="0.2">
      <c r="A14" s="4"/>
      <c r="B14" s="4"/>
      <c r="C14" s="4"/>
      <c r="D14" s="4"/>
      <c r="E14" s="43" t="str">
        <f>E13</f>
        <v>кол-во эл/оборуд-ия заказчика "ДО"</v>
      </c>
      <c r="F14" s="4"/>
      <c r="G14" s="4"/>
      <c r="H14" s="43" t="str">
        <f>списки!$H$13</f>
        <v>эл/оборудование тип 1</v>
      </c>
      <c r="I14" s="4"/>
      <c r="J14" s="4"/>
      <c r="K14" s="31" t="str">
        <f>IF($E14="","",INDEX(kpi!$H:$H,SUMIFS(kpi!$B:$B,kpi!$E:$E,$E14)))</f>
        <v>шт</v>
      </c>
      <c r="L14" s="4"/>
      <c r="M14" s="44" t="s">
        <v>6</v>
      </c>
      <c r="N14" s="46">
        <v>1000</v>
      </c>
      <c r="O14" s="4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" customFormat="1" ht="10.199999999999999" x14ac:dyDescent="0.2">
      <c r="A15" s="4"/>
      <c r="B15" s="4"/>
      <c r="C15" s="4"/>
      <c r="D15" s="4"/>
      <c r="E15" s="43" t="str">
        <f>E13</f>
        <v>кол-во эл/оборуд-ия заказчика "ДО"</v>
      </c>
      <c r="F15" s="4"/>
      <c r="G15" s="4"/>
      <c r="H15" s="43" t="str">
        <f>списки!$H$14</f>
        <v>эл/оборудование тип 2</v>
      </c>
      <c r="I15" s="4"/>
      <c r="J15" s="4"/>
      <c r="K15" s="31" t="str">
        <f>IF($E15="","",INDEX(kpi!$H:$H,SUMIFS(kpi!$B:$B,kpi!$E:$E,$E15)))</f>
        <v>шт</v>
      </c>
      <c r="L15" s="4"/>
      <c r="M15" s="44" t="s">
        <v>6</v>
      </c>
      <c r="N15" s="46">
        <v>600</v>
      </c>
      <c r="O15" s="4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1" customFormat="1" ht="10.199999999999999" x14ac:dyDescent="0.2">
      <c r="A16" s="4"/>
      <c r="B16" s="4"/>
      <c r="C16" s="4"/>
      <c r="D16" s="4"/>
      <c r="E16" s="43" t="str">
        <f>E13</f>
        <v>кол-во эл/оборуд-ия заказчика "ДО"</v>
      </c>
      <c r="F16" s="4"/>
      <c r="G16" s="4"/>
      <c r="H16" s="43" t="str">
        <f>списки!$H$15</f>
        <v>эл/оборудование тип 3</v>
      </c>
      <c r="I16" s="4"/>
      <c r="J16" s="4"/>
      <c r="K16" s="31" t="str">
        <f>IF($E16="","",INDEX(kpi!$H:$H,SUMIFS(kpi!$B:$B,kpi!$E:$E,$E16)))</f>
        <v>шт</v>
      </c>
      <c r="L16" s="4"/>
      <c r="M16" s="44" t="s">
        <v>6</v>
      </c>
      <c r="N16" s="46">
        <v>2300</v>
      </c>
      <c r="O16" s="4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1" customFormat="1" ht="10.199999999999999" x14ac:dyDescent="0.2">
      <c r="A17" s="4"/>
      <c r="B17" s="4"/>
      <c r="C17" s="4"/>
      <c r="D17" s="4"/>
      <c r="E17" s="43" t="str">
        <f>E13</f>
        <v>кол-во эл/оборуд-ия заказчика "ДО"</v>
      </c>
      <c r="F17" s="4"/>
      <c r="G17" s="4"/>
      <c r="H17" s="43" t="str">
        <f>списки!$H$16</f>
        <v>эл/оборудование тип 4</v>
      </c>
      <c r="I17" s="4"/>
      <c r="J17" s="4"/>
      <c r="K17" s="31" t="str">
        <f>IF($E17="","",INDEX(kpi!$H:$H,SUMIFS(kpi!$B:$B,kpi!$E:$E,$E17)))</f>
        <v>шт</v>
      </c>
      <c r="L17" s="4"/>
      <c r="M17" s="44" t="s">
        <v>6</v>
      </c>
      <c r="N17" s="46">
        <v>300</v>
      </c>
      <c r="O17" s="4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1" customFormat="1" ht="10.199999999999999" x14ac:dyDescent="0.2">
      <c r="A18" s="4"/>
      <c r="B18" s="4"/>
      <c r="C18" s="4"/>
      <c r="D18" s="4"/>
      <c r="E18" s="43" t="str">
        <f>E13</f>
        <v>кол-во эл/оборуд-ия заказчика "ДО"</v>
      </c>
      <c r="F18" s="4"/>
      <c r="G18" s="4"/>
      <c r="H18" s="43" t="str">
        <f>списки!$H$17</f>
        <v>эл/оборудование тип 5</v>
      </c>
      <c r="I18" s="4"/>
      <c r="J18" s="4"/>
      <c r="K18" s="31" t="str">
        <f>IF($E18="","",INDEX(kpi!$H:$H,SUMIFS(kpi!$B:$B,kpi!$E:$E,$E18)))</f>
        <v>шт</v>
      </c>
      <c r="L18" s="4"/>
      <c r="M18" s="44" t="s">
        <v>6</v>
      </c>
      <c r="N18" s="46">
        <v>450</v>
      </c>
      <c r="O18" s="4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1" customFormat="1" ht="10.199999999999999" x14ac:dyDescent="0.2">
      <c r="A19" s="4"/>
      <c r="B19" s="4"/>
      <c r="C19" s="4"/>
      <c r="D19" s="4"/>
      <c r="E19" s="43" t="str">
        <f>E13</f>
        <v>кол-во эл/оборуд-ия заказчика "ДО"</v>
      </c>
      <c r="F19" s="4"/>
      <c r="G19" s="4"/>
      <c r="H19" s="43" t="str">
        <f>списки!$H$18</f>
        <v>эл/оборудование тип 6</v>
      </c>
      <c r="I19" s="4"/>
      <c r="J19" s="4"/>
      <c r="K19" s="31" t="str">
        <f>IF($E19="","",INDEX(kpi!$H:$H,SUMIFS(kpi!$B:$B,kpi!$E:$E,$E19)))</f>
        <v>шт</v>
      </c>
      <c r="L19" s="4"/>
      <c r="M19" s="44" t="s">
        <v>6</v>
      </c>
      <c r="N19" s="46">
        <v>320</v>
      </c>
      <c r="O19" s="4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1" customFormat="1" ht="10.199999999999999" x14ac:dyDescent="0.2">
      <c r="A20" s="4"/>
      <c r="B20" s="4"/>
      <c r="C20" s="4"/>
      <c r="D20" s="4"/>
      <c r="E20" s="43" t="str">
        <f>E13</f>
        <v>кол-во эл/оборуд-ия заказчика "ДО"</v>
      </c>
      <c r="F20" s="4"/>
      <c r="G20" s="4"/>
      <c r="H20" s="43" t="str">
        <f>списки!$H$19</f>
        <v>эл/оборудование тип 7</v>
      </c>
      <c r="I20" s="4"/>
      <c r="J20" s="4"/>
      <c r="K20" s="31" t="str">
        <f>IF($E20="","",INDEX(kpi!$H:$H,SUMIFS(kpi!$B:$B,kpi!$E:$E,$E20)))</f>
        <v>шт</v>
      </c>
      <c r="L20" s="4"/>
      <c r="M20" s="44" t="s">
        <v>6</v>
      </c>
      <c r="N20" s="46">
        <v>760</v>
      </c>
      <c r="O20" s="4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1" customFormat="1" ht="10.199999999999999" x14ac:dyDescent="0.2">
      <c r="A21" s="4"/>
      <c r="B21" s="4"/>
      <c r="C21" s="4"/>
      <c r="D21" s="4"/>
      <c r="E21" s="43" t="str">
        <f>E13</f>
        <v>кол-во эл/оборуд-ия заказчика "ДО"</v>
      </c>
      <c r="F21" s="4"/>
      <c r="G21" s="4"/>
      <c r="H21" s="43" t="str">
        <f>списки!$H$20</f>
        <v>эл/оборудование тип 8</v>
      </c>
      <c r="I21" s="4"/>
      <c r="J21" s="4"/>
      <c r="K21" s="31" t="str">
        <f>IF($E21="","",INDEX(kpi!$H:$H,SUMIFS(kpi!$B:$B,kpi!$E:$E,$E21)))</f>
        <v>шт</v>
      </c>
      <c r="L21" s="4"/>
      <c r="M21" s="44" t="s">
        <v>6</v>
      </c>
      <c r="N21" s="46">
        <v>480</v>
      </c>
      <c r="O21" s="4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1" customFormat="1" ht="10.199999999999999" x14ac:dyDescent="0.2">
      <c r="A22" s="4"/>
      <c r="B22" s="4"/>
      <c r="C22" s="4"/>
      <c r="D22" s="4"/>
      <c r="E22" s="43" t="str">
        <f>E13</f>
        <v>кол-во эл/оборуд-ия заказчика "ДО"</v>
      </c>
      <c r="F22" s="4"/>
      <c r="G22" s="4"/>
      <c r="H22" s="43" t="str">
        <f>списки!$H$21</f>
        <v>эл/оборудование тип 9</v>
      </c>
      <c r="I22" s="4"/>
      <c r="J22" s="4"/>
      <c r="K22" s="31" t="str">
        <f>IF($E22="","",INDEX(kpi!$H:$H,SUMIFS(kpi!$B:$B,kpi!$E:$E,$E22)))</f>
        <v>шт</v>
      </c>
      <c r="L22" s="4"/>
      <c r="M22" s="44" t="s">
        <v>6</v>
      </c>
      <c r="N22" s="46">
        <v>440</v>
      </c>
      <c r="O22" s="4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1" customFormat="1" ht="10.199999999999999" x14ac:dyDescent="0.2">
      <c r="A23" s="4"/>
      <c r="B23" s="4"/>
      <c r="C23" s="4"/>
      <c r="D23" s="4"/>
      <c r="E23" s="43" t="str">
        <f>E13</f>
        <v>кол-во эл/оборуд-ия заказчика "ДО"</v>
      </c>
      <c r="F23" s="4"/>
      <c r="G23" s="4"/>
      <c r="H23" s="43" t="str">
        <f>списки!$H$22</f>
        <v>эл/оборудование тип 10</v>
      </c>
      <c r="I23" s="4"/>
      <c r="J23" s="4"/>
      <c r="K23" s="31" t="str">
        <f>IF($E23="","",INDEX(kpi!$H:$H,SUMIFS(kpi!$B:$B,kpi!$E:$E,$E23)))</f>
        <v>шт</v>
      </c>
      <c r="L23" s="4"/>
      <c r="M23" s="44" t="s">
        <v>6</v>
      </c>
      <c r="N23" s="46">
        <v>0</v>
      </c>
      <c r="O23" s="4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7.0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31"/>
      <c r="L24" s="6"/>
      <c r="M24" s="13"/>
      <c r="N24" s="6"/>
      <c r="O24" s="2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25">
      <c r="A25" s="6"/>
      <c r="B25" s="6"/>
      <c r="C25" s="6"/>
      <c r="D25" s="6"/>
      <c r="E25" s="30" t="str">
        <f>kpi!$E$16</f>
        <v>кол-во эл/оборуд-ия заказчика "ПОСЛЕ"</v>
      </c>
      <c r="F25" s="10"/>
      <c r="G25" s="10"/>
      <c r="H25" s="10"/>
      <c r="I25" s="10"/>
      <c r="J25" s="10"/>
      <c r="K25" s="32" t="str">
        <f>IF($E25="","",INDEX(kpi!$H:$H,SUMIFS(kpi!$B:$B,kpi!$E:$E,$E25)))</f>
        <v>шт</v>
      </c>
      <c r="L25" s="6"/>
      <c r="M25" s="13"/>
      <c r="N25" s="6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s="1" customFormat="1" ht="10.199999999999999" x14ac:dyDescent="0.2">
      <c r="A26" s="4"/>
      <c r="B26" s="4"/>
      <c r="C26" s="4"/>
      <c r="D26" s="4"/>
      <c r="E26" s="43" t="str">
        <f>E25</f>
        <v>кол-во эл/оборуд-ия заказчика "ПОСЛЕ"</v>
      </c>
      <c r="F26" s="4"/>
      <c r="G26" s="4"/>
      <c r="H26" s="43" t="str">
        <f>списки!$H$13</f>
        <v>эл/оборудование тип 1</v>
      </c>
      <c r="I26" s="4"/>
      <c r="J26" s="4"/>
      <c r="K26" s="31" t="str">
        <f>IF($E26="","",INDEX(kpi!$H:$H,SUMIFS(kpi!$B:$B,kpi!$E:$E,$E26)))</f>
        <v>шт</v>
      </c>
      <c r="L26" s="4"/>
      <c r="M26" s="44" t="s">
        <v>6</v>
      </c>
      <c r="N26" s="46">
        <v>900</v>
      </c>
      <c r="O26" s="4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1" customFormat="1" ht="10.199999999999999" x14ac:dyDescent="0.2">
      <c r="A27" s="4"/>
      <c r="B27" s="4"/>
      <c r="C27" s="4"/>
      <c r="D27" s="4"/>
      <c r="E27" s="43" t="str">
        <f>E25</f>
        <v>кол-во эл/оборуд-ия заказчика "ПОСЛЕ"</v>
      </c>
      <c r="F27" s="4"/>
      <c r="G27" s="4"/>
      <c r="H27" s="43" t="str">
        <f>списки!$H$14</f>
        <v>эл/оборудование тип 2</v>
      </c>
      <c r="I27" s="4"/>
      <c r="J27" s="4"/>
      <c r="K27" s="31" t="str">
        <f>IF($E27="","",INDEX(kpi!$H:$H,SUMIFS(kpi!$B:$B,kpi!$E:$E,$E27)))</f>
        <v>шт</v>
      </c>
      <c r="L27" s="4"/>
      <c r="M27" s="44" t="s">
        <v>6</v>
      </c>
      <c r="N27" s="46">
        <v>600</v>
      </c>
      <c r="O27" s="4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1" customFormat="1" ht="10.199999999999999" x14ac:dyDescent="0.2">
      <c r="A28" s="4"/>
      <c r="B28" s="4"/>
      <c r="C28" s="4"/>
      <c r="D28" s="4"/>
      <c r="E28" s="43" t="str">
        <f>E25</f>
        <v>кол-во эл/оборуд-ия заказчика "ПОСЛЕ"</v>
      </c>
      <c r="F28" s="4"/>
      <c r="G28" s="4"/>
      <c r="H28" s="43" t="str">
        <f>списки!$H$15</f>
        <v>эл/оборудование тип 3</v>
      </c>
      <c r="I28" s="4"/>
      <c r="J28" s="4"/>
      <c r="K28" s="31" t="str">
        <f>IF($E28="","",INDEX(kpi!$H:$H,SUMIFS(kpi!$B:$B,kpi!$E:$E,$E28)))</f>
        <v>шт</v>
      </c>
      <c r="L28" s="4"/>
      <c r="M28" s="44" t="s">
        <v>6</v>
      </c>
      <c r="N28" s="46">
        <v>2200</v>
      </c>
      <c r="O28" s="4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1" customFormat="1" ht="10.199999999999999" x14ac:dyDescent="0.2">
      <c r="A29" s="4"/>
      <c r="B29" s="4"/>
      <c r="C29" s="4"/>
      <c r="D29" s="4"/>
      <c r="E29" s="43" t="str">
        <f>E25</f>
        <v>кол-во эл/оборуд-ия заказчика "ПОСЛЕ"</v>
      </c>
      <c r="F29" s="4"/>
      <c r="G29" s="4"/>
      <c r="H29" s="43" t="str">
        <f>списки!$H$16</f>
        <v>эл/оборудование тип 4</v>
      </c>
      <c r="I29" s="4"/>
      <c r="J29" s="4"/>
      <c r="K29" s="31" t="str">
        <f>IF($E29="","",INDEX(kpi!$H:$H,SUMIFS(kpi!$B:$B,kpi!$E:$E,$E29)))</f>
        <v>шт</v>
      </c>
      <c r="L29" s="4"/>
      <c r="M29" s="44" t="s">
        <v>6</v>
      </c>
      <c r="N29" s="46">
        <v>200</v>
      </c>
      <c r="O29" s="4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1" customFormat="1" ht="10.199999999999999" x14ac:dyDescent="0.2">
      <c r="A30" s="4"/>
      <c r="B30" s="4"/>
      <c r="C30" s="4"/>
      <c r="D30" s="4"/>
      <c r="E30" s="43" t="str">
        <f>E25</f>
        <v>кол-во эл/оборуд-ия заказчика "ПОСЛЕ"</v>
      </c>
      <c r="F30" s="4"/>
      <c r="G30" s="4"/>
      <c r="H30" s="43" t="str">
        <f>списки!$H$17</f>
        <v>эл/оборудование тип 5</v>
      </c>
      <c r="I30" s="4"/>
      <c r="J30" s="4"/>
      <c r="K30" s="31" t="str">
        <f>IF($E30="","",INDEX(kpi!$H:$H,SUMIFS(kpi!$B:$B,kpi!$E:$E,$E30)))</f>
        <v>шт</v>
      </c>
      <c r="L30" s="4"/>
      <c r="M30" s="44" t="s">
        <v>6</v>
      </c>
      <c r="N30" s="46">
        <v>400</v>
      </c>
      <c r="O30" s="4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1" customFormat="1" ht="10.199999999999999" x14ac:dyDescent="0.2">
      <c r="A31" s="4"/>
      <c r="B31" s="4"/>
      <c r="C31" s="4"/>
      <c r="D31" s="4"/>
      <c r="E31" s="43" t="str">
        <f>E25</f>
        <v>кол-во эл/оборуд-ия заказчика "ПОСЛЕ"</v>
      </c>
      <c r="F31" s="4"/>
      <c r="G31" s="4"/>
      <c r="H31" s="43" t="str">
        <f>списки!$H$18</f>
        <v>эл/оборудование тип 6</v>
      </c>
      <c r="I31" s="4"/>
      <c r="J31" s="4"/>
      <c r="K31" s="31" t="str">
        <f>IF($E31="","",INDEX(kpi!$H:$H,SUMIFS(kpi!$B:$B,kpi!$E:$E,$E31)))</f>
        <v>шт</v>
      </c>
      <c r="L31" s="4"/>
      <c r="M31" s="44" t="s">
        <v>6</v>
      </c>
      <c r="N31" s="46">
        <v>300</v>
      </c>
      <c r="O31" s="4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1" customFormat="1" ht="10.199999999999999" x14ac:dyDescent="0.2">
      <c r="A32" s="4"/>
      <c r="B32" s="4"/>
      <c r="C32" s="4"/>
      <c r="D32" s="4"/>
      <c r="E32" s="43" t="str">
        <f>E25</f>
        <v>кол-во эл/оборуд-ия заказчика "ПОСЛЕ"</v>
      </c>
      <c r="F32" s="4"/>
      <c r="G32" s="4"/>
      <c r="H32" s="43" t="str">
        <f>списки!$H$19</f>
        <v>эл/оборудование тип 7</v>
      </c>
      <c r="I32" s="4"/>
      <c r="J32" s="4"/>
      <c r="K32" s="31" t="str">
        <f>IF($E32="","",INDEX(kpi!$H:$H,SUMIFS(kpi!$B:$B,kpi!$E:$E,$E32)))</f>
        <v>шт</v>
      </c>
      <c r="L32" s="4"/>
      <c r="M32" s="44" t="s">
        <v>6</v>
      </c>
      <c r="N32" s="46">
        <v>700</v>
      </c>
      <c r="O32" s="4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1" customFormat="1" ht="10.199999999999999" x14ac:dyDescent="0.2">
      <c r="A33" s="4"/>
      <c r="B33" s="4"/>
      <c r="C33" s="4"/>
      <c r="D33" s="4"/>
      <c r="E33" s="43" t="str">
        <f>E25</f>
        <v>кол-во эл/оборуд-ия заказчика "ПОСЛЕ"</v>
      </c>
      <c r="F33" s="4"/>
      <c r="G33" s="4"/>
      <c r="H33" s="43" t="str">
        <f>списки!$H$20</f>
        <v>эл/оборудование тип 8</v>
      </c>
      <c r="I33" s="4"/>
      <c r="J33" s="4"/>
      <c r="K33" s="31" t="str">
        <f>IF($E33="","",INDEX(kpi!$H:$H,SUMIFS(kpi!$B:$B,kpi!$E:$E,$E33)))</f>
        <v>шт</v>
      </c>
      <c r="L33" s="4"/>
      <c r="M33" s="44" t="s">
        <v>6</v>
      </c>
      <c r="N33" s="46">
        <v>0</v>
      </c>
      <c r="O33" s="4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1" customFormat="1" ht="10.199999999999999" x14ac:dyDescent="0.2">
      <c r="A34" s="4"/>
      <c r="B34" s="4"/>
      <c r="C34" s="4"/>
      <c r="D34" s="4"/>
      <c r="E34" s="43" t="str">
        <f>E25</f>
        <v>кол-во эл/оборуд-ия заказчика "ПОСЛЕ"</v>
      </c>
      <c r="F34" s="4"/>
      <c r="G34" s="4"/>
      <c r="H34" s="43" t="str">
        <f>списки!$H$21</f>
        <v>эл/оборудование тип 9</v>
      </c>
      <c r="I34" s="4"/>
      <c r="J34" s="4"/>
      <c r="K34" s="31" t="str">
        <f>IF($E34="","",INDEX(kpi!$H:$H,SUMIFS(kpi!$B:$B,kpi!$E:$E,$E34)))</f>
        <v>шт</v>
      </c>
      <c r="L34" s="4"/>
      <c r="M34" s="44" t="s">
        <v>6</v>
      </c>
      <c r="N34" s="46">
        <v>0</v>
      </c>
      <c r="O34" s="4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1" customFormat="1" ht="10.199999999999999" x14ac:dyDescent="0.2">
      <c r="A35" s="4"/>
      <c r="B35" s="4"/>
      <c r="C35" s="4"/>
      <c r="D35" s="4"/>
      <c r="E35" s="43" t="str">
        <f>E25</f>
        <v>кол-во эл/оборуд-ия заказчика "ПОСЛЕ"</v>
      </c>
      <c r="F35" s="4"/>
      <c r="G35" s="4"/>
      <c r="H35" s="43" t="str">
        <f>списки!$H$22</f>
        <v>эл/оборудование тип 10</v>
      </c>
      <c r="I35" s="4"/>
      <c r="J35" s="4"/>
      <c r="K35" s="31" t="str">
        <f>IF($E35="","",INDEX(kpi!$H:$H,SUMIFS(kpi!$B:$B,kpi!$E:$E,$E35)))</f>
        <v>шт</v>
      </c>
      <c r="L35" s="4"/>
      <c r="M35" s="44" t="s">
        <v>6</v>
      </c>
      <c r="N35" s="46">
        <v>500</v>
      </c>
      <c r="O35" s="4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7.0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1"/>
      <c r="L36" s="6"/>
      <c r="M36" s="13"/>
      <c r="N36" s="6"/>
      <c r="O36" s="2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5">
      <c r="A37" s="6"/>
      <c r="B37" s="6"/>
      <c r="C37" s="6"/>
      <c r="D37" s="6"/>
      <c r="E37" s="30" t="str">
        <f>kpi!$E$17</f>
        <v>мощность эл/оборудования "ДО"</v>
      </c>
      <c r="F37" s="10"/>
      <c r="G37" s="10"/>
      <c r="H37" s="10"/>
      <c r="I37" s="10"/>
      <c r="J37" s="10"/>
      <c r="K37" s="32" t="str">
        <f>IF($E37="","",INDEX(kpi!$H:$H,SUMIFS(kpi!$B:$B,kpi!$E:$E,$E37)))</f>
        <v>кВт</v>
      </c>
      <c r="L37" s="6"/>
      <c r="M37" s="13"/>
      <c r="N37" s="6"/>
      <c r="O37" s="2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s="1" customFormat="1" ht="10.199999999999999" x14ac:dyDescent="0.2">
      <c r="A38" s="4"/>
      <c r="B38" s="4"/>
      <c r="C38" s="4"/>
      <c r="D38" s="4"/>
      <c r="E38" s="43" t="str">
        <f>E37</f>
        <v>мощность эл/оборудования "ДО"</v>
      </c>
      <c r="F38" s="4"/>
      <c r="G38" s="4"/>
      <c r="H38" s="43" t="str">
        <f>списки!$H$13</f>
        <v>эл/оборудование тип 1</v>
      </c>
      <c r="I38" s="4"/>
      <c r="J38" s="4"/>
      <c r="K38" s="31" t="str">
        <f>IF($E38="","",INDEX(kpi!$H:$H,SUMIFS(kpi!$B:$B,kpi!$E:$E,$E38)))</f>
        <v>кВт</v>
      </c>
      <c r="L38" s="4"/>
      <c r="M38" s="44" t="s">
        <v>6</v>
      </c>
      <c r="N38" s="47">
        <v>0.1</v>
      </c>
      <c r="O38" s="4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1" customFormat="1" ht="10.199999999999999" x14ac:dyDescent="0.2">
      <c r="A39" s="4"/>
      <c r="B39" s="4"/>
      <c r="C39" s="4"/>
      <c r="D39" s="4"/>
      <c r="E39" s="43" t="str">
        <f>E37</f>
        <v>мощность эл/оборудования "ДО"</v>
      </c>
      <c r="F39" s="4"/>
      <c r="G39" s="4"/>
      <c r="H39" s="43" t="str">
        <f>списки!$H$14</f>
        <v>эл/оборудование тип 2</v>
      </c>
      <c r="I39" s="4"/>
      <c r="J39" s="4"/>
      <c r="K39" s="31" t="str">
        <f>IF($E39="","",INDEX(kpi!$H:$H,SUMIFS(kpi!$B:$B,kpi!$E:$E,$E39)))</f>
        <v>кВт</v>
      </c>
      <c r="L39" s="4"/>
      <c r="M39" s="44" t="s">
        <v>6</v>
      </c>
      <c r="N39" s="47">
        <v>0.06</v>
      </c>
      <c r="O39" s="4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1" customFormat="1" ht="10.199999999999999" x14ac:dyDescent="0.2">
      <c r="A40" s="4"/>
      <c r="B40" s="4"/>
      <c r="C40" s="4"/>
      <c r="D40" s="4"/>
      <c r="E40" s="43" t="str">
        <f>E37</f>
        <v>мощность эл/оборудования "ДО"</v>
      </c>
      <c r="F40" s="4"/>
      <c r="G40" s="4"/>
      <c r="H40" s="43" t="str">
        <f>списки!$H$15</f>
        <v>эл/оборудование тип 3</v>
      </c>
      <c r="I40" s="4"/>
      <c r="J40" s="4"/>
      <c r="K40" s="31" t="str">
        <f>IF($E40="","",INDEX(kpi!$H:$H,SUMIFS(kpi!$B:$B,kpi!$E:$E,$E40)))</f>
        <v>кВт</v>
      </c>
      <c r="L40" s="4"/>
      <c r="M40" s="44" t="s">
        <v>6</v>
      </c>
      <c r="N40" s="47">
        <v>0.04</v>
      </c>
      <c r="O40" s="4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1" customFormat="1" ht="10.199999999999999" x14ac:dyDescent="0.2">
      <c r="A41" s="4"/>
      <c r="B41" s="4"/>
      <c r="C41" s="4"/>
      <c r="D41" s="4"/>
      <c r="E41" s="43" t="str">
        <f>E37</f>
        <v>мощность эл/оборудования "ДО"</v>
      </c>
      <c r="F41" s="4"/>
      <c r="G41" s="4"/>
      <c r="H41" s="43" t="str">
        <f>списки!$H$16</f>
        <v>эл/оборудование тип 4</v>
      </c>
      <c r="I41" s="4"/>
      <c r="J41" s="4"/>
      <c r="K41" s="31" t="str">
        <f>IF($E41="","",INDEX(kpi!$H:$H,SUMIFS(kpi!$B:$B,kpi!$E:$E,$E41)))</f>
        <v>кВт</v>
      </c>
      <c r="L41" s="4"/>
      <c r="M41" s="44" t="s">
        <v>6</v>
      </c>
      <c r="N41" s="47">
        <v>0.5</v>
      </c>
      <c r="O41" s="45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1" customFormat="1" ht="10.199999999999999" x14ac:dyDescent="0.2">
      <c r="A42" s="4"/>
      <c r="B42" s="4"/>
      <c r="C42" s="4"/>
      <c r="D42" s="4"/>
      <c r="E42" s="43" t="str">
        <f>E37</f>
        <v>мощность эл/оборудования "ДО"</v>
      </c>
      <c r="F42" s="4"/>
      <c r="G42" s="4"/>
      <c r="H42" s="43" t="str">
        <f>списки!$H$17</f>
        <v>эл/оборудование тип 5</v>
      </c>
      <c r="I42" s="4"/>
      <c r="J42" s="4"/>
      <c r="K42" s="31" t="str">
        <f>IF($E42="","",INDEX(kpi!$H:$H,SUMIFS(kpi!$B:$B,kpi!$E:$E,$E42)))</f>
        <v>кВт</v>
      </c>
      <c r="L42" s="4"/>
      <c r="M42" s="44" t="s">
        <v>6</v>
      </c>
      <c r="N42" s="47">
        <v>0.4</v>
      </c>
      <c r="O42" s="4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1" customFormat="1" ht="10.199999999999999" x14ac:dyDescent="0.2">
      <c r="A43" s="4"/>
      <c r="B43" s="4"/>
      <c r="C43" s="4"/>
      <c r="D43" s="4"/>
      <c r="E43" s="43" t="str">
        <f>E37</f>
        <v>мощность эл/оборудования "ДО"</v>
      </c>
      <c r="F43" s="4"/>
      <c r="G43" s="4"/>
      <c r="H43" s="43" t="str">
        <f>списки!$H$18</f>
        <v>эл/оборудование тип 6</v>
      </c>
      <c r="I43" s="4"/>
      <c r="J43" s="4"/>
      <c r="K43" s="31" t="str">
        <f>IF($E43="","",INDEX(kpi!$H:$H,SUMIFS(kpi!$B:$B,kpi!$E:$E,$E43)))</f>
        <v>кВт</v>
      </c>
      <c r="L43" s="4"/>
      <c r="M43" s="44" t="s">
        <v>6</v>
      </c>
      <c r="N43" s="47">
        <v>7.0000000000000007E-2</v>
      </c>
      <c r="O43" s="4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1" customFormat="1" ht="10.199999999999999" x14ac:dyDescent="0.2">
      <c r="A44" s="4"/>
      <c r="B44" s="4"/>
      <c r="C44" s="4"/>
      <c r="D44" s="4"/>
      <c r="E44" s="43" t="str">
        <f>E37</f>
        <v>мощность эл/оборудования "ДО"</v>
      </c>
      <c r="F44" s="4"/>
      <c r="G44" s="4"/>
      <c r="H44" s="43" t="str">
        <f>списки!$H$19</f>
        <v>эл/оборудование тип 7</v>
      </c>
      <c r="I44" s="4"/>
      <c r="J44" s="4"/>
      <c r="K44" s="31" t="str">
        <f>IF($E44="","",INDEX(kpi!$H:$H,SUMIFS(kpi!$B:$B,kpi!$E:$E,$E44)))</f>
        <v>кВт</v>
      </c>
      <c r="L44" s="4"/>
      <c r="M44" s="44" t="s">
        <v>6</v>
      </c>
      <c r="N44" s="47">
        <v>0.2</v>
      </c>
      <c r="O44" s="45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1" customFormat="1" ht="10.199999999999999" x14ac:dyDescent="0.2">
      <c r="A45" s="4"/>
      <c r="B45" s="4"/>
      <c r="C45" s="4"/>
      <c r="D45" s="4"/>
      <c r="E45" s="43" t="str">
        <f>E37</f>
        <v>мощность эл/оборудования "ДО"</v>
      </c>
      <c r="F45" s="4"/>
      <c r="G45" s="4"/>
      <c r="H45" s="43" t="str">
        <f>списки!$H$20</f>
        <v>эл/оборудование тип 8</v>
      </c>
      <c r="I45" s="4"/>
      <c r="J45" s="4"/>
      <c r="K45" s="31" t="str">
        <f>IF($E45="","",INDEX(kpi!$H:$H,SUMIFS(kpi!$B:$B,kpi!$E:$E,$E45)))</f>
        <v>кВт</v>
      </c>
      <c r="L45" s="4"/>
      <c r="M45" s="44" t="s">
        <v>6</v>
      </c>
      <c r="N45" s="47">
        <v>0.34</v>
      </c>
      <c r="O45" s="4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1" customFormat="1" ht="10.199999999999999" x14ac:dyDescent="0.2">
      <c r="A46" s="4"/>
      <c r="B46" s="4"/>
      <c r="C46" s="4"/>
      <c r="D46" s="4"/>
      <c r="E46" s="43" t="str">
        <f>E37</f>
        <v>мощность эл/оборудования "ДО"</v>
      </c>
      <c r="F46" s="4"/>
      <c r="G46" s="4"/>
      <c r="H46" s="43" t="str">
        <f>списки!$H$21</f>
        <v>эл/оборудование тип 9</v>
      </c>
      <c r="I46" s="4"/>
      <c r="J46" s="4"/>
      <c r="K46" s="31" t="str">
        <f>IF($E46="","",INDEX(kpi!$H:$H,SUMIFS(kpi!$B:$B,kpi!$E:$E,$E46)))</f>
        <v>кВт</v>
      </c>
      <c r="L46" s="4"/>
      <c r="M46" s="44" t="s">
        <v>6</v>
      </c>
      <c r="N46" s="47">
        <v>0.5</v>
      </c>
      <c r="O46" s="4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1" customFormat="1" ht="10.199999999999999" x14ac:dyDescent="0.2">
      <c r="A47" s="4"/>
      <c r="B47" s="4"/>
      <c r="C47" s="4"/>
      <c r="D47" s="4"/>
      <c r="E47" s="43" t="str">
        <f>E37</f>
        <v>мощность эл/оборудования "ДО"</v>
      </c>
      <c r="F47" s="4"/>
      <c r="G47" s="4"/>
      <c r="H47" s="43" t="str">
        <f>списки!$H$22</f>
        <v>эл/оборудование тип 10</v>
      </c>
      <c r="I47" s="4"/>
      <c r="J47" s="4"/>
      <c r="K47" s="31" t="str">
        <f>IF($E47="","",INDEX(kpi!$H:$H,SUMIFS(kpi!$B:$B,kpi!$E:$E,$E47)))</f>
        <v>кВт</v>
      </c>
      <c r="L47" s="4"/>
      <c r="M47" s="44" t="s">
        <v>6</v>
      </c>
      <c r="N47" s="47">
        <v>0</v>
      </c>
      <c r="O47" s="4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7.0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31"/>
      <c r="L48" s="6"/>
      <c r="M48" s="13"/>
      <c r="N48" s="6"/>
      <c r="O48" s="20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5">
      <c r="A49" s="6"/>
      <c r="B49" s="6"/>
      <c r="C49" s="6"/>
      <c r="D49" s="6"/>
      <c r="E49" s="30" t="str">
        <f>kpi!$E$18</f>
        <v>мощность эл/оборудования "ПОСЛЕ"</v>
      </c>
      <c r="F49" s="10"/>
      <c r="G49" s="10"/>
      <c r="H49" s="10"/>
      <c r="I49" s="10"/>
      <c r="J49" s="10"/>
      <c r="K49" s="32" t="str">
        <f>IF($E49="","",INDEX(kpi!$H:$H,SUMIFS(kpi!$B:$B,kpi!$E:$E,$E49)))</f>
        <v>кВт</v>
      </c>
      <c r="L49" s="6"/>
      <c r="M49" s="13"/>
      <c r="N49" s="6"/>
      <c r="O49" s="2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1" customFormat="1" ht="10.199999999999999" x14ac:dyDescent="0.2">
      <c r="A50" s="4"/>
      <c r="B50" s="4"/>
      <c r="C50" s="4"/>
      <c r="D50" s="4"/>
      <c r="E50" s="43" t="str">
        <f>E49</f>
        <v>мощность эл/оборудования "ПОСЛЕ"</v>
      </c>
      <c r="F50" s="4"/>
      <c r="G50" s="4"/>
      <c r="H50" s="43" t="str">
        <f>списки!$H$13</f>
        <v>эл/оборудование тип 1</v>
      </c>
      <c r="I50" s="4"/>
      <c r="J50" s="4"/>
      <c r="K50" s="31" t="str">
        <f>IF($E50="","",INDEX(kpi!$H:$H,SUMIFS(kpi!$B:$B,kpi!$E:$E,$E50)))</f>
        <v>кВт</v>
      </c>
      <c r="L50" s="4"/>
      <c r="M50" s="44" t="s">
        <v>6</v>
      </c>
      <c r="N50" s="47">
        <v>0.04</v>
      </c>
      <c r="O50" s="45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" customFormat="1" ht="10.199999999999999" x14ac:dyDescent="0.2">
      <c r="A51" s="4"/>
      <c r="B51" s="4"/>
      <c r="C51" s="4"/>
      <c r="D51" s="4"/>
      <c r="E51" s="43" t="str">
        <f>E49</f>
        <v>мощность эл/оборудования "ПОСЛЕ"</v>
      </c>
      <c r="F51" s="4"/>
      <c r="G51" s="4"/>
      <c r="H51" s="43" t="str">
        <f>списки!$H$14</f>
        <v>эл/оборудование тип 2</v>
      </c>
      <c r="I51" s="4"/>
      <c r="J51" s="4"/>
      <c r="K51" s="31" t="str">
        <f>IF($E51="","",INDEX(kpi!$H:$H,SUMIFS(kpi!$B:$B,kpi!$E:$E,$E51)))</f>
        <v>кВт</v>
      </c>
      <c r="L51" s="4"/>
      <c r="M51" s="44" t="s">
        <v>6</v>
      </c>
      <c r="N51" s="47">
        <v>0.01</v>
      </c>
      <c r="O51" s="45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1" customFormat="1" ht="10.199999999999999" x14ac:dyDescent="0.2">
      <c r="A52" s="4"/>
      <c r="B52" s="4"/>
      <c r="C52" s="4"/>
      <c r="D52" s="4"/>
      <c r="E52" s="43" t="str">
        <f>E49</f>
        <v>мощность эл/оборудования "ПОСЛЕ"</v>
      </c>
      <c r="F52" s="4"/>
      <c r="G52" s="4"/>
      <c r="H52" s="43" t="str">
        <f>списки!$H$15</f>
        <v>эл/оборудование тип 3</v>
      </c>
      <c r="I52" s="4"/>
      <c r="J52" s="4"/>
      <c r="K52" s="31" t="str">
        <f>IF($E52="","",INDEX(kpi!$H:$H,SUMIFS(kpi!$B:$B,kpi!$E:$E,$E52)))</f>
        <v>кВт</v>
      </c>
      <c r="L52" s="4"/>
      <c r="M52" s="44" t="s">
        <v>6</v>
      </c>
      <c r="N52" s="47">
        <v>8.0000000000000002E-3</v>
      </c>
      <c r="O52" s="4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1" customFormat="1" ht="10.199999999999999" x14ac:dyDescent="0.2">
      <c r="A53" s="4"/>
      <c r="B53" s="4"/>
      <c r="C53" s="4"/>
      <c r="D53" s="4"/>
      <c r="E53" s="43" t="str">
        <f>E49</f>
        <v>мощность эл/оборудования "ПОСЛЕ"</v>
      </c>
      <c r="F53" s="4"/>
      <c r="G53" s="4"/>
      <c r="H53" s="43" t="str">
        <f>списки!$H$16</f>
        <v>эл/оборудование тип 4</v>
      </c>
      <c r="I53" s="4"/>
      <c r="J53" s="4"/>
      <c r="K53" s="31" t="str">
        <f>IF($E53="","",INDEX(kpi!$H:$H,SUMIFS(kpi!$B:$B,kpi!$E:$E,$E53)))</f>
        <v>кВт</v>
      </c>
      <c r="L53" s="4"/>
      <c r="M53" s="44" t="s">
        <v>6</v>
      </c>
      <c r="N53" s="47">
        <v>0.3</v>
      </c>
      <c r="O53" s="4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1" customFormat="1" ht="10.199999999999999" x14ac:dyDescent="0.2">
      <c r="A54" s="4"/>
      <c r="B54" s="4"/>
      <c r="C54" s="4"/>
      <c r="D54" s="4"/>
      <c r="E54" s="43" t="str">
        <f>E49</f>
        <v>мощность эл/оборудования "ПОСЛЕ"</v>
      </c>
      <c r="F54" s="4"/>
      <c r="G54" s="4"/>
      <c r="H54" s="43" t="str">
        <f>списки!$H$17</f>
        <v>эл/оборудование тип 5</v>
      </c>
      <c r="I54" s="4"/>
      <c r="J54" s="4"/>
      <c r="K54" s="31" t="str">
        <f>IF($E54="","",INDEX(kpi!$H:$H,SUMIFS(kpi!$B:$B,kpi!$E:$E,$E54)))</f>
        <v>кВт</v>
      </c>
      <c r="L54" s="4"/>
      <c r="M54" s="44" t="s">
        <v>6</v>
      </c>
      <c r="N54" s="47">
        <v>0.25</v>
      </c>
      <c r="O54" s="4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1" customFormat="1" ht="10.199999999999999" x14ac:dyDescent="0.2">
      <c r="A55" s="4"/>
      <c r="B55" s="4"/>
      <c r="C55" s="4"/>
      <c r="D55" s="4"/>
      <c r="E55" s="43" t="str">
        <f>E49</f>
        <v>мощность эл/оборудования "ПОСЛЕ"</v>
      </c>
      <c r="F55" s="4"/>
      <c r="G55" s="4"/>
      <c r="H55" s="43" t="str">
        <f>списки!$H$18</f>
        <v>эл/оборудование тип 6</v>
      </c>
      <c r="I55" s="4"/>
      <c r="J55" s="4"/>
      <c r="K55" s="31" t="str">
        <f>IF($E55="","",INDEX(kpi!$H:$H,SUMIFS(kpi!$B:$B,kpi!$E:$E,$E55)))</f>
        <v>кВт</v>
      </c>
      <c r="L55" s="4"/>
      <c r="M55" s="44" t="s">
        <v>6</v>
      </c>
      <c r="N55" s="47">
        <v>0.02</v>
      </c>
      <c r="O55" s="4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1" customFormat="1" ht="10.199999999999999" x14ac:dyDescent="0.2">
      <c r="A56" s="4"/>
      <c r="B56" s="4"/>
      <c r="C56" s="4"/>
      <c r="D56" s="4"/>
      <c r="E56" s="43" t="str">
        <f>E49</f>
        <v>мощность эл/оборудования "ПОСЛЕ"</v>
      </c>
      <c r="F56" s="4"/>
      <c r="G56" s="4"/>
      <c r="H56" s="43" t="str">
        <f>списки!$H$19</f>
        <v>эл/оборудование тип 7</v>
      </c>
      <c r="I56" s="4"/>
      <c r="J56" s="4"/>
      <c r="K56" s="31" t="str">
        <f>IF($E56="","",INDEX(kpi!$H:$H,SUMIFS(kpi!$B:$B,kpi!$E:$E,$E56)))</f>
        <v>кВт</v>
      </c>
      <c r="L56" s="4"/>
      <c r="M56" s="44" t="s">
        <v>6</v>
      </c>
      <c r="N56" s="47">
        <v>0.12</v>
      </c>
      <c r="O56" s="45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1" customFormat="1" ht="10.199999999999999" x14ac:dyDescent="0.2">
      <c r="A57" s="4"/>
      <c r="B57" s="4"/>
      <c r="C57" s="4"/>
      <c r="D57" s="4"/>
      <c r="E57" s="43" t="str">
        <f>E49</f>
        <v>мощность эл/оборудования "ПОСЛЕ"</v>
      </c>
      <c r="F57" s="4"/>
      <c r="G57" s="4"/>
      <c r="H57" s="43" t="str">
        <f>списки!$H$20</f>
        <v>эл/оборудование тип 8</v>
      </c>
      <c r="I57" s="4"/>
      <c r="J57" s="4"/>
      <c r="K57" s="31" t="str">
        <f>IF($E57="","",INDEX(kpi!$H:$H,SUMIFS(kpi!$B:$B,kpi!$E:$E,$E57)))</f>
        <v>кВт</v>
      </c>
      <c r="L57" s="4"/>
      <c r="M57" s="44" t="s">
        <v>6</v>
      </c>
      <c r="N57" s="47">
        <v>0.316</v>
      </c>
      <c r="O57" s="45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1" customFormat="1" ht="10.199999999999999" x14ac:dyDescent="0.2">
      <c r="A58" s="4"/>
      <c r="B58" s="4"/>
      <c r="C58" s="4"/>
      <c r="D58" s="4"/>
      <c r="E58" s="43" t="str">
        <f>E49</f>
        <v>мощность эл/оборудования "ПОСЛЕ"</v>
      </c>
      <c r="F58" s="4"/>
      <c r="G58" s="4"/>
      <c r="H58" s="43" t="str">
        <f>списки!$H$21</f>
        <v>эл/оборудование тип 9</v>
      </c>
      <c r="I58" s="4"/>
      <c r="J58" s="4"/>
      <c r="K58" s="31" t="str">
        <f>IF($E58="","",INDEX(kpi!$H:$H,SUMIFS(kpi!$B:$B,kpi!$E:$E,$E58)))</f>
        <v>кВт</v>
      </c>
      <c r="L58" s="4"/>
      <c r="M58" s="44" t="s">
        <v>6</v>
      </c>
      <c r="N58" s="47">
        <v>0.37</v>
      </c>
      <c r="O58" s="45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s="1" customFormat="1" ht="10.199999999999999" x14ac:dyDescent="0.2">
      <c r="A59" s="4"/>
      <c r="B59" s="4"/>
      <c r="C59" s="4"/>
      <c r="D59" s="4"/>
      <c r="E59" s="43" t="str">
        <f>E49</f>
        <v>мощность эл/оборудования "ПОСЛЕ"</v>
      </c>
      <c r="F59" s="4"/>
      <c r="G59" s="4"/>
      <c r="H59" s="43" t="str">
        <f>списки!$H$22</f>
        <v>эл/оборудование тип 10</v>
      </c>
      <c r="I59" s="4"/>
      <c r="J59" s="4"/>
      <c r="K59" s="31" t="str">
        <f>IF($E59="","",INDEX(kpi!$H:$H,SUMIFS(kpi!$B:$B,kpi!$E:$E,$E59)))</f>
        <v>кВт</v>
      </c>
      <c r="L59" s="4"/>
      <c r="M59" s="44" t="s">
        <v>6</v>
      </c>
      <c r="N59" s="47">
        <v>0.2</v>
      </c>
      <c r="O59" s="45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7.0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5">
      <c r="A61" s="6"/>
      <c r="B61" s="6"/>
      <c r="C61" s="6"/>
      <c r="D61" s="6"/>
      <c r="E61" s="30" t="str">
        <f>kpi!$E$19</f>
        <v>длит-ть среднесут. потребления "ДО"</v>
      </c>
      <c r="F61" s="10"/>
      <c r="G61" s="10"/>
      <c r="H61" s="10"/>
      <c r="I61" s="10"/>
      <c r="J61" s="10"/>
      <c r="K61" s="32" t="str">
        <f>IF($E61="","",INDEX(kpi!$H:$H,SUMIFS(kpi!$B:$B,kpi!$E:$E,$E61)))</f>
        <v>часы</v>
      </c>
      <c r="L61" s="6"/>
      <c r="M61" s="13"/>
      <c r="N61" s="6"/>
      <c r="O61" s="20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s="1" customFormat="1" ht="10.199999999999999" x14ac:dyDescent="0.2">
      <c r="A62" s="4"/>
      <c r="B62" s="4"/>
      <c r="C62" s="4"/>
      <c r="D62" s="4"/>
      <c r="E62" s="43" t="str">
        <f>E61</f>
        <v>длит-ть среднесут. потребления "ДО"</v>
      </c>
      <c r="F62" s="4"/>
      <c r="G62" s="4"/>
      <c r="H62" s="43" t="str">
        <f>списки!$H$13</f>
        <v>эл/оборудование тип 1</v>
      </c>
      <c r="I62" s="4"/>
      <c r="J62" s="4"/>
      <c r="K62" s="31" t="str">
        <f>IF($E62="","",INDEX(kpi!$H:$H,SUMIFS(kpi!$B:$B,kpi!$E:$E,$E62)))</f>
        <v>часы</v>
      </c>
      <c r="L62" s="4"/>
      <c r="M62" s="4"/>
      <c r="N62" s="4"/>
      <c r="O62" s="4"/>
      <c r="P62" s="4"/>
      <c r="Q62" s="4"/>
      <c r="R62" s="4"/>
      <c r="S62" s="4"/>
      <c r="T62" s="44" t="s">
        <v>6</v>
      </c>
      <c r="U62" s="48">
        <v>5</v>
      </c>
      <c r="V62" s="48">
        <f>U62+1</f>
        <v>6</v>
      </c>
      <c r="W62" s="48">
        <f>V62+1</f>
        <v>7</v>
      </c>
      <c r="X62" s="48">
        <f t="shared" ref="X62:Z62" si="4">W62+1</f>
        <v>8</v>
      </c>
      <c r="Y62" s="48">
        <f t="shared" si="4"/>
        <v>9</v>
      </c>
      <c r="Z62" s="48">
        <f t="shared" si="4"/>
        <v>10</v>
      </c>
      <c r="AA62" s="48">
        <f>Z62</f>
        <v>10</v>
      </c>
      <c r="AB62" s="48">
        <f>AA62-1</f>
        <v>9</v>
      </c>
      <c r="AC62" s="48">
        <f t="shared" ref="AC62:AF62" si="5">AB62-1</f>
        <v>8</v>
      </c>
      <c r="AD62" s="48">
        <f t="shared" si="5"/>
        <v>7</v>
      </c>
      <c r="AE62" s="48">
        <f t="shared" si="5"/>
        <v>6</v>
      </c>
      <c r="AF62" s="48">
        <f t="shared" si="5"/>
        <v>5</v>
      </c>
      <c r="AG62" s="4"/>
      <c r="AH62" s="4"/>
    </row>
    <row r="63" spans="1:34" s="1" customFormat="1" ht="10.199999999999999" x14ac:dyDescent="0.2">
      <c r="A63" s="4"/>
      <c r="B63" s="4"/>
      <c r="C63" s="4"/>
      <c r="D63" s="4"/>
      <c r="E63" s="43" t="str">
        <f>E61</f>
        <v>длит-ть среднесут. потребления "ДО"</v>
      </c>
      <c r="F63" s="4"/>
      <c r="G63" s="4"/>
      <c r="H63" s="43" t="str">
        <f>списки!$H$14</f>
        <v>эл/оборудование тип 2</v>
      </c>
      <c r="I63" s="4"/>
      <c r="J63" s="4"/>
      <c r="K63" s="31" t="str">
        <f>IF($E63="","",INDEX(kpi!$H:$H,SUMIFS(kpi!$B:$B,kpi!$E:$E,$E63)))</f>
        <v>часы</v>
      </c>
      <c r="L63" s="4"/>
      <c r="M63" s="4"/>
      <c r="N63" s="4"/>
      <c r="O63" s="4"/>
      <c r="P63" s="4"/>
      <c r="Q63" s="4"/>
      <c r="R63" s="4"/>
      <c r="S63" s="4"/>
      <c r="T63" s="44" t="s">
        <v>6</v>
      </c>
      <c r="U63" s="48">
        <v>6</v>
      </c>
      <c r="V63" s="48">
        <f t="shared" ref="V63" si="6">U63+1</f>
        <v>7</v>
      </c>
      <c r="W63" s="48">
        <f t="shared" ref="W63:Z70" si="7">V63+1</f>
        <v>8</v>
      </c>
      <c r="X63" s="48">
        <f t="shared" si="7"/>
        <v>9</v>
      </c>
      <c r="Y63" s="48">
        <f t="shared" si="7"/>
        <v>10</v>
      </c>
      <c r="Z63" s="48">
        <f t="shared" si="7"/>
        <v>11</v>
      </c>
      <c r="AA63" s="48">
        <f t="shared" ref="AA63:AA70" si="8">Z63</f>
        <v>11</v>
      </c>
      <c r="AB63" s="48">
        <f t="shared" ref="AB63:AF70" si="9">AA63-1</f>
        <v>10</v>
      </c>
      <c r="AC63" s="48">
        <f t="shared" si="9"/>
        <v>9</v>
      </c>
      <c r="AD63" s="48">
        <f t="shared" si="9"/>
        <v>8</v>
      </c>
      <c r="AE63" s="48">
        <f t="shared" si="9"/>
        <v>7</v>
      </c>
      <c r="AF63" s="48">
        <f t="shared" si="9"/>
        <v>6</v>
      </c>
      <c r="AG63" s="4"/>
      <c r="AH63" s="4"/>
    </row>
    <row r="64" spans="1:34" s="1" customFormat="1" ht="10.199999999999999" x14ac:dyDescent="0.2">
      <c r="A64" s="4"/>
      <c r="B64" s="4"/>
      <c r="C64" s="4"/>
      <c r="D64" s="4"/>
      <c r="E64" s="43" t="str">
        <f>E61</f>
        <v>длит-ть среднесут. потребления "ДО"</v>
      </c>
      <c r="F64" s="4"/>
      <c r="G64" s="4"/>
      <c r="H64" s="43" t="str">
        <f>списки!$H$15</f>
        <v>эл/оборудование тип 3</v>
      </c>
      <c r="I64" s="4"/>
      <c r="J64" s="4"/>
      <c r="K64" s="31" t="str">
        <f>IF($E64="","",INDEX(kpi!$H:$H,SUMIFS(kpi!$B:$B,kpi!$E:$E,$E64)))</f>
        <v>часы</v>
      </c>
      <c r="L64" s="4"/>
      <c r="M64" s="4"/>
      <c r="N64" s="4"/>
      <c r="O64" s="4"/>
      <c r="P64" s="4"/>
      <c r="Q64" s="4"/>
      <c r="R64" s="4"/>
      <c r="S64" s="4"/>
      <c r="T64" s="44" t="s">
        <v>6</v>
      </c>
      <c r="U64" s="48">
        <v>7</v>
      </c>
      <c r="V64" s="48">
        <f t="shared" ref="V64" si="10">U64+1</f>
        <v>8</v>
      </c>
      <c r="W64" s="48">
        <f t="shared" si="7"/>
        <v>9</v>
      </c>
      <c r="X64" s="48">
        <f t="shared" si="7"/>
        <v>10</v>
      </c>
      <c r="Y64" s="48">
        <f t="shared" si="7"/>
        <v>11</v>
      </c>
      <c r="Z64" s="48">
        <f t="shared" si="7"/>
        <v>12</v>
      </c>
      <c r="AA64" s="48">
        <f t="shared" si="8"/>
        <v>12</v>
      </c>
      <c r="AB64" s="48">
        <f t="shared" si="9"/>
        <v>11</v>
      </c>
      <c r="AC64" s="48">
        <f t="shared" si="9"/>
        <v>10</v>
      </c>
      <c r="AD64" s="48">
        <f t="shared" si="9"/>
        <v>9</v>
      </c>
      <c r="AE64" s="48">
        <f t="shared" si="9"/>
        <v>8</v>
      </c>
      <c r="AF64" s="48">
        <f t="shared" si="9"/>
        <v>7</v>
      </c>
      <c r="AG64" s="4"/>
      <c r="AH64" s="4"/>
    </row>
    <row r="65" spans="1:34" s="1" customFormat="1" ht="10.199999999999999" x14ac:dyDescent="0.2">
      <c r="A65" s="4"/>
      <c r="B65" s="4"/>
      <c r="C65" s="4"/>
      <c r="D65" s="4"/>
      <c r="E65" s="43" t="str">
        <f>E61</f>
        <v>длит-ть среднесут. потребления "ДО"</v>
      </c>
      <c r="F65" s="4"/>
      <c r="G65" s="4"/>
      <c r="H65" s="43" t="str">
        <f>списки!$H$16</f>
        <v>эл/оборудование тип 4</v>
      </c>
      <c r="I65" s="4"/>
      <c r="J65" s="4"/>
      <c r="K65" s="31" t="str">
        <f>IF($E65="","",INDEX(kpi!$H:$H,SUMIFS(kpi!$B:$B,kpi!$E:$E,$E65)))</f>
        <v>часы</v>
      </c>
      <c r="L65" s="4"/>
      <c r="M65" s="4"/>
      <c r="N65" s="4"/>
      <c r="O65" s="4"/>
      <c r="P65" s="4"/>
      <c r="Q65" s="4"/>
      <c r="R65" s="4"/>
      <c r="S65" s="4"/>
      <c r="T65" s="44" t="s">
        <v>6</v>
      </c>
      <c r="U65" s="48">
        <v>8</v>
      </c>
      <c r="V65" s="48">
        <f t="shared" ref="V65" si="11">U65+1</f>
        <v>9</v>
      </c>
      <c r="W65" s="48">
        <f t="shared" si="7"/>
        <v>10</v>
      </c>
      <c r="X65" s="48">
        <f t="shared" si="7"/>
        <v>11</v>
      </c>
      <c r="Y65" s="48">
        <f t="shared" si="7"/>
        <v>12</v>
      </c>
      <c r="Z65" s="48">
        <f t="shared" si="7"/>
        <v>13</v>
      </c>
      <c r="AA65" s="48">
        <f t="shared" si="8"/>
        <v>13</v>
      </c>
      <c r="AB65" s="48">
        <f t="shared" si="9"/>
        <v>12</v>
      </c>
      <c r="AC65" s="48">
        <f t="shared" si="9"/>
        <v>11</v>
      </c>
      <c r="AD65" s="48">
        <f t="shared" si="9"/>
        <v>10</v>
      </c>
      <c r="AE65" s="48">
        <f t="shared" si="9"/>
        <v>9</v>
      </c>
      <c r="AF65" s="48">
        <f t="shared" si="9"/>
        <v>8</v>
      </c>
      <c r="AG65" s="4"/>
      <c r="AH65" s="4"/>
    </row>
    <row r="66" spans="1:34" s="1" customFormat="1" ht="10.199999999999999" x14ac:dyDescent="0.2">
      <c r="A66" s="4"/>
      <c r="B66" s="4"/>
      <c r="C66" s="4"/>
      <c r="D66" s="4"/>
      <c r="E66" s="43" t="str">
        <f>E61</f>
        <v>длит-ть среднесут. потребления "ДО"</v>
      </c>
      <c r="F66" s="4"/>
      <c r="G66" s="4"/>
      <c r="H66" s="43" t="str">
        <f>списки!$H$17</f>
        <v>эл/оборудование тип 5</v>
      </c>
      <c r="I66" s="4"/>
      <c r="J66" s="4"/>
      <c r="K66" s="31" t="str">
        <f>IF($E66="","",INDEX(kpi!$H:$H,SUMIFS(kpi!$B:$B,kpi!$E:$E,$E66)))</f>
        <v>часы</v>
      </c>
      <c r="L66" s="4"/>
      <c r="M66" s="4"/>
      <c r="N66" s="4"/>
      <c r="O66" s="4"/>
      <c r="P66" s="4"/>
      <c r="Q66" s="4"/>
      <c r="R66" s="4"/>
      <c r="S66" s="4"/>
      <c r="T66" s="44" t="s">
        <v>6</v>
      </c>
      <c r="U66" s="48">
        <v>5</v>
      </c>
      <c r="V66" s="48">
        <f t="shared" ref="V66" si="12">U66+1</f>
        <v>6</v>
      </c>
      <c r="W66" s="48">
        <f t="shared" si="7"/>
        <v>7</v>
      </c>
      <c r="X66" s="48">
        <f t="shared" si="7"/>
        <v>8</v>
      </c>
      <c r="Y66" s="48">
        <f t="shared" si="7"/>
        <v>9</v>
      </c>
      <c r="Z66" s="48">
        <f t="shared" si="7"/>
        <v>10</v>
      </c>
      <c r="AA66" s="48">
        <f t="shared" si="8"/>
        <v>10</v>
      </c>
      <c r="AB66" s="48">
        <f t="shared" si="9"/>
        <v>9</v>
      </c>
      <c r="AC66" s="48">
        <f t="shared" si="9"/>
        <v>8</v>
      </c>
      <c r="AD66" s="48">
        <f t="shared" si="9"/>
        <v>7</v>
      </c>
      <c r="AE66" s="48">
        <f t="shared" si="9"/>
        <v>6</v>
      </c>
      <c r="AF66" s="48">
        <f t="shared" si="9"/>
        <v>5</v>
      </c>
      <c r="AG66" s="4"/>
      <c r="AH66" s="4"/>
    </row>
    <row r="67" spans="1:34" s="1" customFormat="1" ht="10.199999999999999" x14ac:dyDescent="0.2">
      <c r="A67" s="4"/>
      <c r="B67" s="4"/>
      <c r="C67" s="4"/>
      <c r="D67" s="4"/>
      <c r="E67" s="43" t="str">
        <f>E61</f>
        <v>длит-ть среднесут. потребления "ДО"</v>
      </c>
      <c r="F67" s="4"/>
      <c r="G67" s="4"/>
      <c r="H67" s="43" t="str">
        <f>списки!$H$18</f>
        <v>эл/оборудование тип 6</v>
      </c>
      <c r="I67" s="4"/>
      <c r="J67" s="4"/>
      <c r="K67" s="31" t="str">
        <f>IF($E67="","",INDEX(kpi!$H:$H,SUMIFS(kpi!$B:$B,kpi!$E:$E,$E67)))</f>
        <v>часы</v>
      </c>
      <c r="L67" s="4"/>
      <c r="M67" s="4"/>
      <c r="N67" s="4"/>
      <c r="O67" s="4"/>
      <c r="P67" s="4"/>
      <c r="Q67" s="4"/>
      <c r="R67" s="4"/>
      <c r="S67" s="4"/>
      <c r="T67" s="44" t="s">
        <v>6</v>
      </c>
      <c r="U67" s="48">
        <v>6</v>
      </c>
      <c r="V67" s="48">
        <f t="shared" ref="V67" si="13">U67+1</f>
        <v>7</v>
      </c>
      <c r="W67" s="48">
        <f t="shared" si="7"/>
        <v>8</v>
      </c>
      <c r="X67" s="48">
        <f t="shared" si="7"/>
        <v>9</v>
      </c>
      <c r="Y67" s="48">
        <f t="shared" si="7"/>
        <v>10</v>
      </c>
      <c r="Z67" s="48">
        <f t="shared" si="7"/>
        <v>11</v>
      </c>
      <c r="AA67" s="48">
        <f t="shared" si="8"/>
        <v>11</v>
      </c>
      <c r="AB67" s="48">
        <f t="shared" si="9"/>
        <v>10</v>
      </c>
      <c r="AC67" s="48">
        <f t="shared" si="9"/>
        <v>9</v>
      </c>
      <c r="AD67" s="48">
        <f t="shared" si="9"/>
        <v>8</v>
      </c>
      <c r="AE67" s="48">
        <f t="shared" si="9"/>
        <v>7</v>
      </c>
      <c r="AF67" s="48">
        <f t="shared" si="9"/>
        <v>6</v>
      </c>
      <c r="AG67" s="4"/>
      <c r="AH67" s="4"/>
    </row>
    <row r="68" spans="1:34" s="1" customFormat="1" ht="10.199999999999999" x14ac:dyDescent="0.2">
      <c r="A68" s="4"/>
      <c r="B68" s="4"/>
      <c r="C68" s="4"/>
      <c r="D68" s="4"/>
      <c r="E68" s="43" t="str">
        <f>E61</f>
        <v>длит-ть среднесут. потребления "ДО"</v>
      </c>
      <c r="F68" s="4"/>
      <c r="G68" s="4"/>
      <c r="H68" s="43" t="str">
        <f>списки!$H$19</f>
        <v>эл/оборудование тип 7</v>
      </c>
      <c r="I68" s="4"/>
      <c r="J68" s="4"/>
      <c r="K68" s="31" t="str">
        <f>IF($E68="","",INDEX(kpi!$H:$H,SUMIFS(kpi!$B:$B,kpi!$E:$E,$E68)))</f>
        <v>часы</v>
      </c>
      <c r="L68" s="4"/>
      <c r="M68" s="4"/>
      <c r="N68" s="4"/>
      <c r="O68" s="4"/>
      <c r="P68" s="4"/>
      <c r="Q68" s="4"/>
      <c r="R68" s="4"/>
      <c r="S68" s="4"/>
      <c r="T68" s="44" t="s">
        <v>6</v>
      </c>
      <c r="U68" s="48">
        <v>7</v>
      </c>
      <c r="V68" s="48">
        <f t="shared" ref="V68" si="14">U68+1</f>
        <v>8</v>
      </c>
      <c r="W68" s="48">
        <f t="shared" si="7"/>
        <v>9</v>
      </c>
      <c r="X68" s="48">
        <f t="shared" si="7"/>
        <v>10</v>
      </c>
      <c r="Y68" s="48">
        <f t="shared" si="7"/>
        <v>11</v>
      </c>
      <c r="Z68" s="48">
        <f t="shared" si="7"/>
        <v>12</v>
      </c>
      <c r="AA68" s="48">
        <f t="shared" si="8"/>
        <v>12</v>
      </c>
      <c r="AB68" s="48">
        <f t="shared" si="9"/>
        <v>11</v>
      </c>
      <c r="AC68" s="48">
        <f t="shared" si="9"/>
        <v>10</v>
      </c>
      <c r="AD68" s="48">
        <f t="shared" si="9"/>
        <v>9</v>
      </c>
      <c r="AE68" s="48">
        <f t="shared" si="9"/>
        <v>8</v>
      </c>
      <c r="AF68" s="48">
        <f t="shared" si="9"/>
        <v>7</v>
      </c>
      <c r="AG68" s="4"/>
      <c r="AH68" s="4"/>
    </row>
    <row r="69" spans="1:34" s="1" customFormat="1" ht="10.199999999999999" x14ac:dyDescent="0.2">
      <c r="A69" s="4"/>
      <c r="B69" s="4"/>
      <c r="C69" s="4"/>
      <c r="D69" s="4"/>
      <c r="E69" s="43" t="str">
        <f>E61</f>
        <v>длит-ть среднесут. потребления "ДО"</v>
      </c>
      <c r="F69" s="4"/>
      <c r="G69" s="4"/>
      <c r="H69" s="43" t="str">
        <f>списки!$H$20</f>
        <v>эл/оборудование тип 8</v>
      </c>
      <c r="I69" s="4"/>
      <c r="J69" s="4"/>
      <c r="K69" s="31" t="str">
        <f>IF($E69="","",INDEX(kpi!$H:$H,SUMIFS(kpi!$B:$B,kpi!$E:$E,$E69)))</f>
        <v>часы</v>
      </c>
      <c r="L69" s="4"/>
      <c r="M69" s="4"/>
      <c r="N69" s="4"/>
      <c r="O69" s="4"/>
      <c r="P69" s="4"/>
      <c r="Q69" s="4"/>
      <c r="R69" s="4"/>
      <c r="S69" s="4"/>
      <c r="T69" s="44" t="s">
        <v>6</v>
      </c>
      <c r="U69" s="48">
        <v>9</v>
      </c>
      <c r="V69" s="48">
        <f t="shared" ref="V69" si="15">U69+1</f>
        <v>10</v>
      </c>
      <c r="W69" s="48">
        <f t="shared" si="7"/>
        <v>11</v>
      </c>
      <c r="X69" s="48">
        <f t="shared" si="7"/>
        <v>12</v>
      </c>
      <c r="Y69" s="48">
        <f t="shared" si="7"/>
        <v>13</v>
      </c>
      <c r="Z69" s="48">
        <f t="shared" si="7"/>
        <v>14</v>
      </c>
      <c r="AA69" s="48">
        <f t="shared" si="8"/>
        <v>14</v>
      </c>
      <c r="AB69" s="48">
        <f t="shared" si="9"/>
        <v>13</v>
      </c>
      <c r="AC69" s="48">
        <f t="shared" si="9"/>
        <v>12</v>
      </c>
      <c r="AD69" s="48">
        <f t="shared" si="9"/>
        <v>11</v>
      </c>
      <c r="AE69" s="48">
        <f t="shared" si="9"/>
        <v>10</v>
      </c>
      <c r="AF69" s="48">
        <f t="shared" si="9"/>
        <v>9</v>
      </c>
      <c r="AG69" s="4"/>
      <c r="AH69" s="4"/>
    </row>
    <row r="70" spans="1:34" s="1" customFormat="1" ht="10.199999999999999" x14ac:dyDescent="0.2">
      <c r="A70" s="4"/>
      <c r="B70" s="4"/>
      <c r="C70" s="4"/>
      <c r="D70" s="4"/>
      <c r="E70" s="43" t="str">
        <f>E61</f>
        <v>длит-ть среднесут. потребления "ДО"</v>
      </c>
      <c r="F70" s="4"/>
      <c r="G70" s="4"/>
      <c r="H70" s="43" t="str">
        <f>списки!$H$21</f>
        <v>эл/оборудование тип 9</v>
      </c>
      <c r="I70" s="4"/>
      <c r="J70" s="4"/>
      <c r="K70" s="31" t="str">
        <f>IF($E70="","",INDEX(kpi!$H:$H,SUMIFS(kpi!$B:$B,kpi!$E:$E,$E70)))</f>
        <v>часы</v>
      </c>
      <c r="L70" s="4"/>
      <c r="M70" s="4"/>
      <c r="N70" s="4"/>
      <c r="O70" s="4"/>
      <c r="P70" s="4"/>
      <c r="Q70" s="4"/>
      <c r="R70" s="4"/>
      <c r="S70" s="4"/>
      <c r="T70" s="44" t="s">
        <v>6</v>
      </c>
      <c r="U70" s="48">
        <v>7</v>
      </c>
      <c r="V70" s="48">
        <f t="shared" ref="V70" si="16">U70+1</f>
        <v>8</v>
      </c>
      <c r="W70" s="48">
        <f t="shared" si="7"/>
        <v>9</v>
      </c>
      <c r="X70" s="48">
        <f t="shared" si="7"/>
        <v>10</v>
      </c>
      <c r="Y70" s="48">
        <f t="shared" si="7"/>
        <v>11</v>
      </c>
      <c r="Z70" s="48">
        <f t="shared" si="7"/>
        <v>12</v>
      </c>
      <c r="AA70" s="48">
        <f t="shared" si="8"/>
        <v>12</v>
      </c>
      <c r="AB70" s="48">
        <f t="shared" si="9"/>
        <v>11</v>
      </c>
      <c r="AC70" s="48">
        <f t="shared" si="9"/>
        <v>10</v>
      </c>
      <c r="AD70" s="48">
        <f t="shared" si="9"/>
        <v>9</v>
      </c>
      <c r="AE70" s="48">
        <f t="shared" si="9"/>
        <v>8</v>
      </c>
      <c r="AF70" s="48">
        <f t="shared" si="9"/>
        <v>7</v>
      </c>
      <c r="AG70" s="4"/>
      <c r="AH70" s="4"/>
    </row>
    <row r="71" spans="1:34" s="1" customFormat="1" ht="10.199999999999999" x14ac:dyDescent="0.2">
      <c r="A71" s="4"/>
      <c r="B71" s="4"/>
      <c r="C71" s="4"/>
      <c r="D71" s="4"/>
      <c r="E71" s="43" t="str">
        <f>E61</f>
        <v>длит-ть среднесут. потребления "ДО"</v>
      </c>
      <c r="F71" s="4"/>
      <c r="G71" s="4"/>
      <c r="H71" s="43" t="str">
        <f>списки!$H$22</f>
        <v>эл/оборудование тип 10</v>
      </c>
      <c r="I71" s="4"/>
      <c r="J71" s="4"/>
      <c r="K71" s="31" t="str">
        <f>IF($E71="","",INDEX(kpi!$H:$H,SUMIFS(kpi!$B:$B,kpi!$E:$E,$E71)))</f>
        <v>часы</v>
      </c>
      <c r="L71" s="4"/>
      <c r="M71" s="4"/>
      <c r="N71" s="4"/>
      <c r="O71" s="4"/>
      <c r="P71" s="4"/>
      <c r="Q71" s="4"/>
      <c r="R71" s="4"/>
      <c r="S71" s="4"/>
      <c r="T71" s="44" t="s">
        <v>6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"/>
      <c r="AH71" s="4"/>
    </row>
    <row r="72" spans="1:34" ht="7.0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31"/>
      <c r="L72" s="6"/>
      <c r="M72" s="13"/>
      <c r="N72" s="6"/>
      <c r="O72" s="20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5">
      <c r="A73" s="6"/>
      <c r="B73" s="6"/>
      <c r="C73" s="6"/>
      <c r="D73" s="6"/>
      <c r="E73" s="30" t="str">
        <f>kpi!$E$20</f>
        <v>длит-ть среднесут. потребления "ПОСЛЕ"</v>
      </c>
      <c r="F73" s="10"/>
      <c r="G73" s="10"/>
      <c r="H73" s="10"/>
      <c r="I73" s="10"/>
      <c r="J73" s="10"/>
      <c r="K73" s="32" t="str">
        <f>IF($E73="","",INDEX(kpi!$H:$H,SUMIFS(kpi!$B:$B,kpi!$E:$E,$E73)))</f>
        <v>часы</v>
      </c>
      <c r="L73" s="6"/>
      <c r="M73" s="13"/>
      <c r="N73" s="6"/>
      <c r="O73" s="2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1" customFormat="1" ht="10.199999999999999" x14ac:dyDescent="0.2">
      <c r="A74" s="4"/>
      <c r="B74" s="4"/>
      <c r="C74" s="4"/>
      <c r="D74" s="4"/>
      <c r="E74" s="43" t="str">
        <f>E73</f>
        <v>длит-ть среднесут. потребления "ПОСЛЕ"</v>
      </c>
      <c r="F74" s="4"/>
      <c r="G74" s="4"/>
      <c r="H74" s="43" t="str">
        <f>списки!$H$13</f>
        <v>эл/оборудование тип 1</v>
      </c>
      <c r="I74" s="4"/>
      <c r="J74" s="4"/>
      <c r="K74" s="31" t="str">
        <f>IF($E74="","",INDEX(kpi!$H:$H,SUMIFS(kpi!$B:$B,kpi!$E:$E,$E74)))</f>
        <v>часы</v>
      </c>
      <c r="L74" s="4"/>
      <c r="M74" s="4"/>
      <c r="N74" s="4"/>
      <c r="O74" s="4"/>
      <c r="P74" s="4"/>
      <c r="Q74" s="4"/>
      <c r="R74" s="4"/>
      <c r="S74" s="4"/>
      <c r="T74" s="44" t="s">
        <v>6</v>
      </c>
      <c r="U74" s="48">
        <v>5</v>
      </c>
      <c r="V74" s="48">
        <f>U74+1</f>
        <v>6</v>
      </c>
      <c r="W74" s="48">
        <f>V74+1</f>
        <v>7</v>
      </c>
      <c r="X74" s="48">
        <f t="shared" ref="X74:Z74" si="17">W74+1</f>
        <v>8</v>
      </c>
      <c r="Y74" s="48">
        <f t="shared" si="17"/>
        <v>9</v>
      </c>
      <c r="Z74" s="48">
        <f t="shared" si="17"/>
        <v>10</v>
      </c>
      <c r="AA74" s="48">
        <f>Z74</f>
        <v>10</v>
      </c>
      <c r="AB74" s="48">
        <f>AA74-1</f>
        <v>9</v>
      </c>
      <c r="AC74" s="48">
        <f t="shared" ref="AC74:AF74" si="18">AB74-1</f>
        <v>8</v>
      </c>
      <c r="AD74" s="48">
        <f t="shared" si="18"/>
        <v>7</v>
      </c>
      <c r="AE74" s="48">
        <f t="shared" si="18"/>
        <v>6</v>
      </c>
      <c r="AF74" s="48">
        <f t="shared" si="18"/>
        <v>5</v>
      </c>
      <c r="AG74" s="4"/>
      <c r="AH74" s="4"/>
    </row>
    <row r="75" spans="1:34" s="1" customFormat="1" ht="10.199999999999999" x14ac:dyDescent="0.2">
      <c r="A75" s="4"/>
      <c r="B75" s="4"/>
      <c r="C75" s="4"/>
      <c r="D75" s="4"/>
      <c r="E75" s="43" t="str">
        <f>E73</f>
        <v>длит-ть среднесут. потребления "ПОСЛЕ"</v>
      </c>
      <c r="F75" s="4"/>
      <c r="G75" s="4"/>
      <c r="H75" s="43" t="str">
        <f>списки!$H$14</f>
        <v>эл/оборудование тип 2</v>
      </c>
      <c r="I75" s="4"/>
      <c r="J75" s="4"/>
      <c r="K75" s="31" t="str">
        <f>IF($E75="","",INDEX(kpi!$H:$H,SUMIFS(kpi!$B:$B,kpi!$E:$E,$E75)))</f>
        <v>часы</v>
      </c>
      <c r="L75" s="4"/>
      <c r="M75" s="4"/>
      <c r="N75" s="4"/>
      <c r="O75" s="4"/>
      <c r="P75" s="4"/>
      <c r="Q75" s="4"/>
      <c r="R75" s="4"/>
      <c r="S75" s="4"/>
      <c r="T75" s="44" t="s">
        <v>6</v>
      </c>
      <c r="U75" s="48">
        <v>6</v>
      </c>
      <c r="V75" s="48">
        <f t="shared" ref="V75:Z80" si="19">U75+1</f>
        <v>7</v>
      </c>
      <c r="W75" s="48">
        <f t="shared" si="19"/>
        <v>8</v>
      </c>
      <c r="X75" s="48">
        <f t="shared" si="19"/>
        <v>9</v>
      </c>
      <c r="Y75" s="48">
        <f t="shared" si="19"/>
        <v>10</v>
      </c>
      <c r="Z75" s="48">
        <f t="shared" si="19"/>
        <v>11</v>
      </c>
      <c r="AA75" s="48">
        <f t="shared" ref="AA75:AA80" si="20">Z75</f>
        <v>11</v>
      </c>
      <c r="AB75" s="48">
        <f t="shared" ref="AB75:AF75" si="21">AA75-1</f>
        <v>10</v>
      </c>
      <c r="AC75" s="48">
        <f t="shared" si="21"/>
        <v>9</v>
      </c>
      <c r="AD75" s="48">
        <f t="shared" si="21"/>
        <v>8</v>
      </c>
      <c r="AE75" s="48">
        <f t="shared" si="21"/>
        <v>7</v>
      </c>
      <c r="AF75" s="48">
        <f t="shared" si="21"/>
        <v>6</v>
      </c>
      <c r="AG75" s="4"/>
      <c r="AH75" s="4"/>
    </row>
    <row r="76" spans="1:34" s="1" customFormat="1" ht="10.199999999999999" x14ac:dyDescent="0.2">
      <c r="A76" s="4"/>
      <c r="B76" s="4"/>
      <c r="C76" s="4"/>
      <c r="D76" s="4"/>
      <c r="E76" s="43" t="str">
        <f>E73</f>
        <v>длит-ть среднесут. потребления "ПОСЛЕ"</v>
      </c>
      <c r="F76" s="4"/>
      <c r="G76" s="4"/>
      <c r="H76" s="43" t="str">
        <f>списки!$H$15</f>
        <v>эл/оборудование тип 3</v>
      </c>
      <c r="I76" s="4"/>
      <c r="J76" s="4"/>
      <c r="K76" s="31" t="str">
        <f>IF($E76="","",INDEX(kpi!$H:$H,SUMIFS(kpi!$B:$B,kpi!$E:$E,$E76)))</f>
        <v>часы</v>
      </c>
      <c r="L76" s="4"/>
      <c r="M76" s="4"/>
      <c r="N76" s="4"/>
      <c r="O76" s="4"/>
      <c r="P76" s="4"/>
      <c r="Q76" s="4"/>
      <c r="R76" s="4"/>
      <c r="S76" s="4"/>
      <c r="T76" s="44" t="s">
        <v>6</v>
      </c>
      <c r="U76" s="48">
        <v>7</v>
      </c>
      <c r="V76" s="48">
        <f t="shared" si="19"/>
        <v>8</v>
      </c>
      <c r="W76" s="48">
        <f t="shared" si="19"/>
        <v>9</v>
      </c>
      <c r="X76" s="48">
        <f t="shared" si="19"/>
        <v>10</v>
      </c>
      <c r="Y76" s="48">
        <f t="shared" si="19"/>
        <v>11</v>
      </c>
      <c r="Z76" s="48">
        <f t="shared" si="19"/>
        <v>12</v>
      </c>
      <c r="AA76" s="48">
        <f t="shared" si="20"/>
        <v>12</v>
      </c>
      <c r="AB76" s="48">
        <f t="shared" ref="AB76:AF76" si="22">AA76-1</f>
        <v>11</v>
      </c>
      <c r="AC76" s="48">
        <f t="shared" si="22"/>
        <v>10</v>
      </c>
      <c r="AD76" s="48">
        <f t="shared" si="22"/>
        <v>9</v>
      </c>
      <c r="AE76" s="48">
        <f t="shared" si="22"/>
        <v>8</v>
      </c>
      <c r="AF76" s="48">
        <f t="shared" si="22"/>
        <v>7</v>
      </c>
      <c r="AG76" s="4"/>
      <c r="AH76" s="4"/>
    </row>
    <row r="77" spans="1:34" s="1" customFormat="1" ht="10.199999999999999" x14ac:dyDescent="0.2">
      <c r="A77" s="4"/>
      <c r="B77" s="4"/>
      <c r="C77" s="4"/>
      <c r="D77" s="4"/>
      <c r="E77" s="43" t="str">
        <f>E73</f>
        <v>длит-ть среднесут. потребления "ПОСЛЕ"</v>
      </c>
      <c r="F77" s="4"/>
      <c r="G77" s="4"/>
      <c r="H77" s="43" t="str">
        <f>списки!$H$16</f>
        <v>эл/оборудование тип 4</v>
      </c>
      <c r="I77" s="4"/>
      <c r="J77" s="4"/>
      <c r="K77" s="31" t="str">
        <f>IF($E77="","",INDEX(kpi!$H:$H,SUMIFS(kpi!$B:$B,kpi!$E:$E,$E77)))</f>
        <v>часы</v>
      </c>
      <c r="L77" s="4"/>
      <c r="M77" s="4"/>
      <c r="N77" s="4"/>
      <c r="O77" s="4"/>
      <c r="P77" s="4"/>
      <c r="Q77" s="4"/>
      <c r="R77" s="4"/>
      <c r="S77" s="4"/>
      <c r="T77" s="44" t="s">
        <v>6</v>
      </c>
      <c r="U77" s="48">
        <v>8</v>
      </c>
      <c r="V77" s="48">
        <f t="shared" si="19"/>
        <v>9</v>
      </c>
      <c r="W77" s="48">
        <f t="shared" si="19"/>
        <v>10</v>
      </c>
      <c r="X77" s="48">
        <f t="shared" si="19"/>
        <v>11</v>
      </c>
      <c r="Y77" s="48">
        <f t="shared" si="19"/>
        <v>12</v>
      </c>
      <c r="Z77" s="48">
        <f t="shared" si="19"/>
        <v>13</v>
      </c>
      <c r="AA77" s="48">
        <f t="shared" si="20"/>
        <v>13</v>
      </c>
      <c r="AB77" s="48">
        <f t="shared" ref="AB77:AF77" si="23">AA77-1</f>
        <v>12</v>
      </c>
      <c r="AC77" s="48">
        <f t="shared" si="23"/>
        <v>11</v>
      </c>
      <c r="AD77" s="48">
        <f t="shared" si="23"/>
        <v>10</v>
      </c>
      <c r="AE77" s="48">
        <f t="shared" si="23"/>
        <v>9</v>
      </c>
      <c r="AF77" s="48">
        <f t="shared" si="23"/>
        <v>8</v>
      </c>
      <c r="AG77" s="4"/>
      <c r="AH77" s="4"/>
    </row>
    <row r="78" spans="1:34" s="1" customFormat="1" ht="10.199999999999999" x14ac:dyDescent="0.2">
      <c r="A78" s="4"/>
      <c r="B78" s="4"/>
      <c r="C78" s="4"/>
      <c r="D78" s="4"/>
      <c r="E78" s="43" t="str">
        <f>E73</f>
        <v>длит-ть среднесут. потребления "ПОСЛЕ"</v>
      </c>
      <c r="F78" s="4"/>
      <c r="G78" s="4"/>
      <c r="H78" s="43" t="str">
        <f>списки!$H$17</f>
        <v>эл/оборудование тип 5</v>
      </c>
      <c r="I78" s="4"/>
      <c r="J78" s="4"/>
      <c r="K78" s="31" t="str">
        <f>IF($E78="","",INDEX(kpi!$H:$H,SUMIFS(kpi!$B:$B,kpi!$E:$E,$E78)))</f>
        <v>часы</v>
      </c>
      <c r="L78" s="4"/>
      <c r="M78" s="4"/>
      <c r="N78" s="4"/>
      <c r="O78" s="4"/>
      <c r="P78" s="4"/>
      <c r="Q78" s="4"/>
      <c r="R78" s="4"/>
      <c r="S78" s="4"/>
      <c r="T78" s="44" t="s">
        <v>6</v>
      </c>
      <c r="U78" s="48">
        <v>5</v>
      </c>
      <c r="V78" s="48">
        <f t="shared" si="19"/>
        <v>6</v>
      </c>
      <c r="W78" s="48">
        <f t="shared" si="19"/>
        <v>7</v>
      </c>
      <c r="X78" s="48">
        <f t="shared" si="19"/>
        <v>8</v>
      </c>
      <c r="Y78" s="48">
        <f t="shared" si="19"/>
        <v>9</v>
      </c>
      <c r="Z78" s="48">
        <f t="shared" si="19"/>
        <v>10</v>
      </c>
      <c r="AA78" s="48">
        <f t="shared" si="20"/>
        <v>10</v>
      </c>
      <c r="AB78" s="48">
        <f t="shared" ref="AB78:AF78" si="24">AA78-1</f>
        <v>9</v>
      </c>
      <c r="AC78" s="48">
        <f t="shared" si="24"/>
        <v>8</v>
      </c>
      <c r="AD78" s="48">
        <f t="shared" si="24"/>
        <v>7</v>
      </c>
      <c r="AE78" s="48">
        <f t="shared" si="24"/>
        <v>6</v>
      </c>
      <c r="AF78" s="48">
        <f t="shared" si="24"/>
        <v>5</v>
      </c>
      <c r="AG78" s="4"/>
      <c r="AH78" s="4"/>
    </row>
    <row r="79" spans="1:34" s="1" customFormat="1" ht="10.199999999999999" x14ac:dyDescent="0.2">
      <c r="A79" s="4"/>
      <c r="B79" s="4"/>
      <c r="C79" s="4"/>
      <c r="D79" s="4"/>
      <c r="E79" s="43" t="str">
        <f>E73</f>
        <v>длит-ть среднесут. потребления "ПОСЛЕ"</v>
      </c>
      <c r="F79" s="4"/>
      <c r="G79" s="4"/>
      <c r="H79" s="43" t="str">
        <f>списки!$H$18</f>
        <v>эл/оборудование тип 6</v>
      </c>
      <c r="I79" s="4"/>
      <c r="J79" s="4"/>
      <c r="K79" s="31" t="str">
        <f>IF($E79="","",INDEX(kpi!$H:$H,SUMIFS(kpi!$B:$B,kpi!$E:$E,$E79)))</f>
        <v>часы</v>
      </c>
      <c r="L79" s="4"/>
      <c r="M79" s="4"/>
      <c r="N79" s="4"/>
      <c r="O79" s="4"/>
      <c r="P79" s="4"/>
      <c r="Q79" s="4"/>
      <c r="R79" s="4"/>
      <c r="S79" s="4"/>
      <c r="T79" s="44" t="s">
        <v>6</v>
      </c>
      <c r="U79" s="48">
        <v>6</v>
      </c>
      <c r="V79" s="48">
        <f t="shared" si="19"/>
        <v>7</v>
      </c>
      <c r="W79" s="48">
        <f t="shared" si="19"/>
        <v>8</v>
      </c>
      <c r="X79" s="48">
        <f t="shared" si="19"/>
        <v>9</v>
      </c>
      <c r="Y79" s="48">
        <f t="shared" si="19"/>
        <v>10</v>
      </c>
      <c r="Z79" s="48">
        <f t="shared" si="19"/>
        <v>11</v>
      </c>
      <c r="AA79" s="48">
        <f t="shared" si="20"/>
        <v>11</v>
      </c>
      <c r="AB79" s="48">
        <f t="shared" ref="AB79:AF79" si="25">AA79-1</f>
        <v>10</v>
      </c>
      <c r="AC79" s="48">
        <f t="shared" si="25"/>
        <v>9</v>
      </c>
      <c r="AD79" s="48">
        <f t="shared" si="25"/>
        <v>8</v>
      </c>
      <c r="AE79" s="48">
        <f t="shared" si="25"/>
        <v>7</v>
      </c>
      <c r="AF79" s="48">
        <f t="shared" si="25"/>
        <v>6</v>
      </c>
      <c r="AG79" s="4"/>
      <c r="AH79" s="4"/>
    </row>
    <row r="80" spans="1:34" s="1" customFormat="1" ht="10.199999999999999" x14ac:dyDescent="0.2">
      <c r="A80" s="4"/>
      <c r="B80" s="4"/>
      <c r="C80" s="4"/>
      <c r="D80" s="4"/>
      <c r="E80" s="43" t="str">
        <f>E73</f>
        <v>длит-ть среднесут. потребления "ПОСЛЕ"</v>
      </c>
      <c r="F80" s="4"/>
      <c r="G80" s="4"/>
      <c r="H80" s="43" t="str">
        <f>списки!$H$19</f>
        <v>эл/оборудование тип 7</v>
      </c>
      <c r="I80" s="4"/>
      <c r="J80" s="4"/>
      <c r="K80" s="31" t="str">
        <f>IF($E80="","",INDEX(kpi!$H:$H,SUMIFS(kpi!$B:$B,kpi!$E:$E,$E80)))</f>
        <v>часы</v>
      </c>
      <c r="L80" s="4"/>
      <c r="M80" s="4"/>
      <c r="N80" s="4"/>
      <c r="O80" s="4"/>
      <c r="P80" s="4"/>
      <c r="Q80" s="4"/>
      <c r="R80" s="4"/>
      <c r="S80" s="4"/>
      <c r="T80" s="44" t="s">
        <v>6</v>
      </c>
      <c r="U80" s="48">
        <v>7</v>
      </c>
      <c r="V80" s="48">
        <f t="shared" si="19"/>
        <v>8</v>
      </c>
      <c r="W80" s="48">
        <f t="shared" si="19"/>
        <v>9</v>
      </c>
      <c r="X80" s="48">
        <f t="shared" si="19"/>
        <v>10</v>
      </c>
      <c r="Y80" s="48">
        <f t="shared" si="19"/>
        <v>11</v>
      </c>
      <c r="Z80" s="48">
        <f t="shared" si="19"/>
        <v>12</v>
      </c>
      <c r="AA80" s="48">
        <f t="shared" si="20"/>
        <v>12</v>
      </c>
      <c r="AB80" s="48">
        <f t="shared" ref="AB80:AF80" si="26">AA80-1</f>
        <v>11</v>
      </c>
      <c r="AC80" s="48">
        <f t="shared" si="26"/>
        <v>10</v>
      </c>
      <c r="AD80" s="48">
        <f t="shared" si="26"/>
        <v>9</v>
      </c>
      <c r="AE80" s="48">
        <f t="shared" si="26"/>
        <v>8</v>
      </c>
      <c r="AF80" s="48">
        <f t="shared" si="26"/>
        <v>7</v>
      </c>
      <c r="AG80" s="4"/>
      <c r="AH80" s="4"/>
    </row>
    <row r="81" spans="1:34" s="1" customFormat="1" ht="10.199999999999999" x14ac:dyDescent="0.2">
      <c r="A81" s="4"/>
      <c r="B81" s="4"/>
      <c r="C81" s="4"/>
      <c r="D81" s="4"/>
      <c r="E81" s="43" t="str">
        <f>E73</f>
        <v>длит-ть среднесут. потребления "ПОСЛЕ"</v>
      </c>
      <c r="F81" s="4"/>
      <c r="G81" s="4"/>
      <c r="H81" s="43" t="str">
        <f>списки!$H$20</f>
        <v>эл/оборудование тип 8</v>
      </c>
      <c r="I81" s="4"/>
      <c r="J81" s="4"/>
      <c r="K81" s="31" t="str">
        <f>IF($E81="","",INDEX(kpi!$H:$H,SUMIFS(kpi!$B:$B,kpi!$E:$E,$E81)))</f>
        <v>часы</v>
      </c>
      <c r="L81" s="4"/>
      <c r="M81" s="4"/>
      <c r="N81" s="4"/>
      <c r="O81" s="4"/>
      <c r="P81" s="4"/>
      <c r="Q81" s="4"/>
      <c r="R81" s="4"/>
      <c r="S81" s="4"/>
      <c r="T81" s="44" t="s">
        <v>6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"/>
      <c r="AH81" s="4"/>
    </row>
    <row r="82" spans="1:34" s="1" customFormat="1" ht="10.199999999999999" x14ac:dyDescent="0.2">
      <c r="A82" s="4"/>
      <c r="B82" s="4"/>
      <c r="C82" s="4"/>
      <c r="D82" s="4"/>
      <c r="E82" s="43" t="str">
        <f>E73</f>
        <v>длит-ть среднесут. потребления "ПОСЛЕ"</v>
      </c>
      <c r="F82" s="4"/>
      <c r="G82" s="4"/>
      <c r="H82" s="43" t="str">
        <f>списки!$H$21</f>
        <v>эл/оборудование тип 9</v>
      </c>
      <c r="I82" s="4"/>
      <c r="J82" s="4"/>
      <c r="K82" s="31" t="str">
        <f>IF($E82="","",INDEX(kpi!$H:$H,SUMIFS(kpi!$B:$B,kpi!$E:$E,$E82)))</f>
        <v>часы</v>
      </c>
      <c r="L82" s="4"/>
      <c r="M82" s="4"/>
      <c r="N82" s="4"/>
      <c r="O82" s="4"/>
      <c r="P82" s="4"/>
      <c r="Q82" s="4"/>
      <c r="R82" s="4"/>
      <c r="S82" s="4"/>
      <c r="T82" s="44" t="s">
        <v>6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"/>
      <c r="AH82" s="4"/>
    </row>
    <row r="83" spans="1:34" s="1" customFormat="1" ht="10.199999999999999" x14ac:dyDescent="0.2">
      <c r="A83" s="4"/>
      <c r="B83" s="4"/>
      <c r="C83" s="4"/>
      <c r="D83" s="4"/>
      <c r="E83" s="43" t="str">
        <f>E73</f>
        <v>длит-ть среднесут. потребления "ПОСЛЕ"</v>
      </c>
      <c r="F83" s="4"/>
      <c r="G83" s="4"/>
      <c r="H83" s="43" t="str">
        <f>списки!$H$22</f>
        <v>эл/оборудование тип 10</v>
      </c>
      <c r="I83" s="4"/>
      <c r="J83" s="4"/>
      <c r="K83" s="31" t="str">
        <f>IF($E83="","",INDEX(kpi!$H:$H,SUMIFS(kpi!$B:$B,kpi!$E:$E,$E83)))</f>
        <v>часы</v>
      </c>
      <c r="L83" s="4"/>
      <c r="M83" s="4"/>
      <c r="N83" s="4"/>
      <c r="O83" s="4"/>
      <c r="P83" s="4"/>
      <c r="Q83" s="4"/>
      <c r="R83" s="4"/>
      <c r="S83" s="4"/>
      <c r="T83" s="44" t="s">
        <v>6</v>
      </c>
      <c r="U83" s="48">
        <v>8</v>
      </c>
      <c r="V83" s="48">
        <v>9</v>
      </c>
      <c r="W83" s="48">
        <v>10</v>
      </c>
      <c r="X83" s="48">
        <v>11</v>
      </c>
      <c r="Y83" s="48">
        <v>12</v>
      </c>
      <c r="Z83" s="48">
        <v>13</v>
      </c>
      <c r="AA83" s="48">
        <v>13</v>
      </c>
      <c r="AB83" s="48">
        <v>12</v>
      </c>
      <c r="AC83" s="48">
        <v>11</v>
      </c>
      <c r="AD83" s="48">
        <v>10</v>
      </c>
      <c r="AE83" s="48">
        <v>9</v>
      </c>
      <c r="AF83" s="48">
        <v>8</v>
      </c>
      <c r="AG83" s="4"/>
      <c r="AH83" s="4"/>
    </row>
    <row r="84" spans="1:34" ht="7.0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25">
      <c r="A85" s="6"/>
      <c r="B85" s="6"/>
      <c r="C85" s="6"/>
      <c r="D85" s="6"/>
      <c r="E85" s="30" t="str">
        <f>kpi!$E$21</f>
        <v>длит-ть ежемес. потребления "ДО"</v>
      </c>
      <c r="F85" s="10"/>
      <c r="G85" s="10"/>
      <c r="H85" s="10"/>
      <c r="I85" s="10"/>
      <c r="J85" s="10"/>
      <c r="K85" s="32" t="str">
        <f>IF($E85="","",INDEX(kpi!$H:$H,SUMIFS(kpi!$B:$B,kpi!$E:$E,$E85)))</f>
        <v>часы</v>
      </c>
      <c r="L85" s="6"/>
      <c r="M85" s="13"/>
      <c r="N85" s="6"/>
      <c r="O85" s="20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s="1" customFormat="1" ht="10.199999999999999" x14ac:dyDescent="0.2">
      <c r="A86" s="4"/>
      <c r="B86" s="4"/>
      <c r="C86" s="4"/>
      <c r="D86" s="4"/>
      <c r="E86" s="43" t="str">
        <f>E85</f>
        <v>длит-ть ежемес. потребления "ДО"</v>
      </c>
      <c r="F86" s="4"/>
      <c r="G86" s="4"/>
      <c r="H86" s="43" t="str">
        <f>списки!$H$13</f>
        <v>эл/оборудование тип 1</v>
      </c>
      <c r="I86" s="4"/>
      <c r="J86" s="4"/>
      <c r="K86" s="31" t="str">
        <f>IF($E86="","",INDEX(kpi!$H:$H,SUMIFS(kpi!$B:$B,kpi!$E:$E,$E86)))</f>
        <v>часы</v>
      </c>
      <c r="L86" s="4"/>
      <c r="M86" s="4"/>
      <c r="N86" s="4"/>
      <c r="O86" s="4"/>
      <c r="P86" s="4"/>
      <c r="Q86" s="4"/>
      <c r="R86" s="50">
        <f>SUM($T86:$AG86)</f>
        <v>2739000</v>
      </c>
      <c r="S86" s="4"/>
      <c r="T86" s="4"/>
      <c r="U86" s="49">
        <f>IF(U$10="",0,(U$10-U$9+1)*U62*$N14)</f>
        <v>155000</v>
      </c>
      <c r="V86" s="49">
        <f t="shared" ref="V86:AF86" si="27">IF(V$10="",0,(V$10-V$9+1)*V62*$N14)</f>
        <v>180000</v>
      </c>
      <c r="W86" s="49">
        <f t="shared" si="27"/>
        <v>217000</v>
      </c>
      <c r="X86" s="49">
        <f t="shared" si="27"/>
        <v>248000</v>
      </c>
      <c r="Y86" s="49">
        <f t="shared" si="27"/>
        <v>270000</v>
      </c>
      <c r="Z86" s="49">
        <f t="shared" si="27"/>
        <v>310000</v>
      </c>
      <c r="AA86" s="49">
        <f t="shared" si="27"/>
        <v>300000</v>
      </c>
      <c r="AB86" s="49">
        <f t="shared" si="27"/>
        <v>279000</v>
      </c>
      <c r="AC86" s="49">
        <f t="shared" si="27"/>
        <v>248000</v>
      </c>
      <c r="AD86" s="49">
        <f t="shared" si="27"/>
        <v>196000</v>
      </c>
      <c r="AE86" s="49">
        <f t="shared" si="27"/>
        <v>186000</v>
      </c>
      <c r="AF86" s="49">
        <f t="shared" si="27"/>
        <v>150000</v>
      </c>
      <c r="AG86" s="4"/>
      <c r="AH86" s="4"/>
    </row>
    <row r="87" spans="1:34" s="1" customFormat="1" ht="10.199999999999999" x14ac:dyDescent="0.2">
      <c r="A87" s="4"/>
      <c r="B87" s="4"/>
      <c r="C87" s="4"/>
      <c r="D87" s="4"/>
      <c r="E87" s="43" t="str">
        <f>E85</f>
        <v>длит-ть ежемес. потребления "ДО"</v>
      </c>
      <c r="F87" s="4"/>
      <c r="G87" s="4"/>
      <c r="H87" s="43" t="str">
        <f>списки!$H$14</f>
        <v>эл/оборудование тип 2</v>
      </c>
      <c r="I87" s="4"/>
      <c r="J87" s="4"/>
      <c r="K87" s="31" t="str">
        <f>IF($E87="","",INDEX(kpi!$H:$H,SUMIFS(kpi!$B:$B,kpi!$E:$E,$E87)))</f>
        <v>часы</v>
      </c>
      <c r="L87" s="4"/>
      <c r="M87" s="4"/>
      <c r="N87" s="4"/>
      <c r="O87" s="4"/>
      <c r="P87" s="4"/>
      <c r="Q87" s="4"/>
      <c r="R87" s="50">
        <f t="shared" ref="R87:R95" si="28">SUM($T87:$AG87)</f>
        <v>1862400</v>
      </c>
      <c r="S87" s="4"/>
      <c r="T87" s="4"/>
      <c r="U87" s="49">
        <f t="shared" ref="U87:AF95" si="29">IF(U$10="",0,(U$10-U$9+1)*U63*$N15)</f>
        <v>111600</v>
      </c>
      <c r="V87" s="49">
        <f t="shared" si="29"/>
        <v>126000</v>
      </c>
      <c r="W87" s="49">
        <f t="shared" si="29"/>
        <v>148800</v>
      </c>
      <c r="X87" s="49">
        <f t="shared" si="29"/>
        <v>167400</v>
      </c>
      <c r="Y87" s="49">
        <f t="shared" si="29"/>
        <v>180000</v>
      </c>
      <c r="Z87" s="49">
        <f t="shared" si="29"/>
        <v>204600</v>
      </c>
      <c r="AA87" s="49">
        <f t="shared" si="29"/>
        <v>198000</v>
      </c>
      <c r="AB87" s="49">
        <f t="shared" si="29"/>
        <v>186000</v>
      </c>
      <c r="AC87" s="49">
        <f t="shared" si="29"/>
        <v>167400</v>
      </c>
      <c r="AD87" s="49">
        <f t="shared" si="29"/>
        <v>134400</v>
      </c>
      <c r="AE87" s="49">
        <f t="shared" si="29"/>
        <v>130200</v>
      </c>
      <c r="AF87" s="49">
        <f t="shared" si="29"/>
        <v>108000</v>
      </c>
      <c r="AG87" s="4"/>
      <c r="AH87" s="4"/>
    </row>
    <row r="88" spans="1:34" s="1" customFormat="1" ht="10.199999999999999" x14ac:dyDescent="0.2">
      <c r="A88" s="4"/>
      <c r="B88" s="4"/>
      <c r="C88" s="4"/>
      <c r="D88" s="4"/>
      <c r="E88" s="43" t="str">
        <f>E85</f>
        <v>длит-ть ежемес. потребления "ДО"</v>
      </c>
      <c r="F88" s="4"/>
      <c r="G88" s="4"/>
      <c r="H88" s="43" t="str">
        <f>списки!$H$15</f>
        <v>эл/оборудование тип 3</v>
      </c>
      <c r="I88" s="4"/>
      <c r="J88" s="4"/>
      <c r="K88" s="31" t="str">
        <f>IF($E88="","",INDEX(kpi!$H:$H,SUMIFS(kpi!$B:$B,kpi!$E:$E,$E88)))</f>
        <v>часы</v>
      </c>
      <c r="L88" s="4"/>
      <c r="M88" s="4"/>
      <c r="N88" s="4"/>
      <c r="O88" s="4"/>
      <c r="P88" s="4"/>
      <c r="Q88" s="4"/>
      <c r="R88" s="50">
        <f t="shared" si="28"/>
        <v>7978700</v>
      </c>
      <c r="S88" s="4"/>
      <c r="T88" s="4"/>
      <c r="U88" s="49">
        <f t="shared" si="29"/>
        <v>499100</v>
      </c>
      <c r="V88" s="49">
        <f t="shared" si="29"/>
        <v>552000</v>
      </c>
      <c r="W88" s="49">
        <f t="shared" si="29"/>
        <v>641700</v>
      </c>
      <c r="X88" s="49">
        <f t="shared" si="29"/>
        <v>713000</v>
      </c>
      <c r="Y88" s="49">
        <f t="shared" si="29"/>
        <v>759000</v>
      </c>
      <c r="Z88" s="49">
        <f t="shared" si="29"/>
        <v>855600</v>
      </c>
      <c r="AA88" s="49">
        <f t="shared" si="29"/>
        <v>828000</v>
      </c>
      <c r="AB88" s="49">
        <f t="shared" si="29"/>
        <v>784300</v>
      </c>
      <c r="AC88" s="49">
        <f t="shared" si="29"/>
        <v>713000</v>
      </c>
      <c r="AD88" s="49">
        <f t="shared" si="29"/>
        <v>579600</v>
      </c>
      <c r="AE88" s="49">
        <f t="shared" si="29"/>
        <v>570400</v>
      </c>
      <c r="AF88" s="49">
        <f t="shared" si="29"/>
        <v>483000</v>
      </c>
      <c r="AG88" s="4"/>
      <c r="AH88" s="4"/>
    </row>
    <row r="89" spans="1:34" s="1" customFormat="1" ht="10.199999999999999" x14ac:dyDescent="0.2">
      <c r="A89" s="4"/>
      <c r="B89" s="4"/>
      <c r="C89" s="4"/>
      <c r="D89" s="4"/>
      <c r="E89" s="43" t="str">
        <f>E85</f>
        <v>длит-ть ежемес. потребления "ДО"</v>
      </c>
      <c r="F89" s="4"/>
      <c r="G89" s="4"/>
      <c r="H89" s="43" t="str">
        <f>списки!$H$16</f>
        <v>эл/оборудование тип 4</v>
      </c>
      <c r="I89" s="4"/>
      <c r="J89" s="4"/>
      <c r="K89" s="31" t="str">
        <f>IF($E89="","",INDEX(kpi!$H:$H,SUMIFS(kpi!$B:$B,kpi!$E:$E,$E89)))</f>
        <v>часы</v>
      </c>
      <c r="L89" s="4"/>
      <c r="M89" s="4"/>
      <c r="N89" s="4"/>
      <c r="O89" s="4"/>
      <c r="P89" s="4"/>
      <c r="Q89" s="4"/>
      <c r="R89" s="50">
        <f t="shared" si="28"/>
        <v>1150200</v>
      </c>
      <c r="S89" s="4"/>
      <c r="T89" s="4"/>
      <c r="U89" s="49">
        <f t="shared" si="29"/>
        <v>74400</v>
      </c>
      <c r="V89" s="49">
        <f t="shared" si="29"/>
        <v>81000</v>
      </c>
      <c r="W89" s="49">
        <f t="shared" si="29"/>
        <v>93000</v>
      </c>
      <c r="X89" s="49">
        <f t="shared" si="29"/>
        <v>102300</v>
      </c>
      <c r="Y89" s="49">
        <f t="shared" si="29"/>
        <v>108000</v>
      </c>
      <c r="Z89" s="49">
        <f t="shared" si="29"/>
        <v>120900</v>
      </c>
      <c r="AA89" s="49">
        <f t="shared" si="29"/>
        <v>117000</v>
      </c>
      <c r="AB89" s="49">
        <f t="shared" si="29"/>
        <v>111600</v>
      </c>
      <c r="AC89" s="49">
        <f t="shared" si="29"/>
        <v>102300</v>
      </c>
      <c r="AD89" s="49">
        <f t="shared" si="29"/>
        <v>84000</v>
      </c>
      <c r="AE89" s="49">
        <f t="shared" si="29"/>
        <v>83700</v>
      </c>
      <c r="AF89" s="49">
        <f t="shared" si="29"/>
        <v>72000</v>
      </c>
      <c r="AG89" s="4"/>
      <c r="AH89" s="4"/>
    </row>
    <row r="90" spans="1:34" s="1" customFormat="1" ht="10.199999999999999" x14ac:dyDescent="0.2">
      <c r="A90" s="4"/>
      <c r="B90" s="4"/>
      <c r="C90" s="4"/>
      <c r="D90" s="4"/>
      <c r="E90" s="43" t="str">
        <f>E85</f>
        <v>длит-ть ежемес. потребления "ДО"</v>
      </c>
      <c r="F90" s="4"/>
      <c r="G90" s="4"/>
      <c r="H90" s="43" t="str">
        <f>списки!$H$17</f>
        <v>эл/оборудование тип 5</v>
      </c>
      <c r="I90" s="4"/>
      <c r="J90" s="4"/>
      <c r="K90" s="31" t="str">
        <f>IF($E90="","",INDEX(kpi!$H:$H,SUMIFS(kpi!$B:$B,kpi!$E:$E,$E90)))</f>
        <v>часы</v>
      </c>
      <c r="L90" s="4"/>
      <c r="M90" s="4"/>
      <c r="N90" s="4"/>
      <c r="O90" s="4"/>
      <c r="P90" s="4"/>
      <c r="Q90" s="4"/>
      <c r="R90" s="50">
        <f t="shared" si="28"/>
        <v>1232550</v>
      </c>
      <c r="S90" s="4"/>
      <c r="T90" s="4"/>
      <c r="U90" s="49">
        <f t="shared" si="29"/>
        <v>69750</v>
      </c>
      <c r="V90" s="49">
        <f t="shared" si="29"/>
        <v>81000</v>
      </c>
      <c r="W90" s="49">
        <f t="shared" si="29"/>
        <v>97650</v>
      </c>
      <c r="X90" s="49">
        <f t="shared" si="29"/>
        <v>111600</v>
      </c>
      <c r="Y90" s="49">
        <f t="shared" si="29"/>
        <v>121500</v>
      </c>
      <c r="Z90" s="49">
        <f t="shared" si="29"/>
        <v>139500</v>
      </c>
      <c r="AA90" s="49">
        <f t="shared" si="29"/>
        <v>135000</v>
      </c>
      <c r="AB90" s="49">
        <f t="shared" si="29"/>
        <v>125550</v>
      </c>
      <c r="AC90" s="49">
        <f t="shared" si="29"/>
        <v>111600</v>
      </c>
      <c r="AD90" s="49">
        <f t="shared" si="29"/>
        <v>88200</v>
      </c>
      <c r="AE90" s="49">
        <f t="shared" si="29"/>
        <v>83700</v>
      </c>
      <c r="AF90" s="49">
        <f t="shared" si="29"/>
        <v>67500</v>
      </c>
      <c r="AG90" s="4"/>
      <c r="AH90" s="4"/>
    </row>
    <row r="91" spans="1:34" s="1" customFormat="1" ht="10.199999999999999" x14ac:dyDescent="0.2">
      <c r="A91" s="4"/>
      <c r="B91" s="4"/>
      <c r="C91" s="4"/>
      <c r="D91" s="4"/>
      <c r="E91" s="43" t="str">
        <f>E85</f>
        <v>длит-ть ежемес. потребления "ДО"</v>
      </c>
      <c r="F91" s="4"/>
      <c r="G91" s="4"/>
      <c r="H91" s="43" t="str">
        <f>списки!$H$18</f>
        <v>эл/оборудование тип 6</v>
      </c>
      <c r="I91" s="4"/>
      <c r="J91" s="4"/>
      <c r="K91" s="31" t="str">
        <f>IF($E91="","",INDEX(kpi!$H:$H,SUMIFS(kpi!$B:$B,kpi!$E:$E,$E91)))</f>
        <v>часы</v>
      </c>
      <c r="L91" s="4"/>
      <c r="M91" s="4"/>
      <c r="N91" s="4"/>
      <c r="O91" s="4"/>
      <c r="P91" s="4"/>
      <c r="Q91" s="4"/>
      <c r="R91" s="50">
        <f t="shared" si="28"/>
        <v>993280</v>
      </c>
      <c r="S91" s="4"/>
      <c r="T91" s="4"/>
      <c r="U91" s="49">
        <f t="shared" si="29"/>
        <v>59520</v>
      </c>
      <c r="V91" s="49">
        <f t="shared" si="29"/>
        <v>67200</v>
      </c>
      <c r="W91" s="49">
        <f t="shared" si="29"/>
        <v>79360</v>
      </c>
      <c r="X91" s="49">
        <f t="shared" si="29"/>
        <v>89280</v>
      </c>
      <c r="Y91" s="49">
        <f t="shared" si="29"/>
        <v>96000</v>
      </c>
      <c r="Z91" s="49">
        <f t="shared" si="29"/>
        <v>109120</v>
      </c>
      <c r="AA91" s="49">
        <f t="shared" si="29"/>
        <v>105600</v>
      </c>
      <c r="AB91" s="49">
        <f t="shared" si="29"/>
        <v>99200</v>
      </c>
      <c r="AC91" s="49">
        <f t="shared" si="29"/>
        <v>89280</v>
      </c>
      <c r="AD91" s="49">
        <f t="shared" si="29"/>
        <v>71680</v>
      </c>
      <c r="AE91" s="49">
        <f t="shared" si="29"/>
        <v>69440</v>
      </c>
      <c r="AF91" s="49">
        <f t="shared" si="29"/>
        <v>57600</v>
      </c>
      <c r="AG91" s="4"/>
      <c r="AH91" s="4"/>
    </row>
    <row r="92" spans="1:34" s="1" customFormat="1" ht="10.199999999999999" x14ac:dyDescent="0.2">
      <c r="A92" s="4"/>
      <c r="B92" s="4"/>
      <c r="C92" s="4"/>
      <c r="D92" s="4"/>
      <c r="E92" s="43" t="str">
        <f>E85</f>
        <v>длит-ть ежемес. потребления "ДО"</v>
      </c>
      <c r="F92" s="4"/>
      <c r="G92" s="4"/>
      <c r="H92" s="43" t="str">
        <f>списки!$H$19</f>
        <v>эл/оборудование тип 7</v>
      </c>
      <c r="I92" s="4"/>
      <c r="J92" s="4"/>
      <c r="K92" s="31" t="str">
        <f>IF($E92="","",INDEX(kpi!$H:$H,SUMIFS(kpi!$B:$B,kpi!$E:$E,$E92)))</f>
        <v>часы</v>
      </c>
      <c r="L92" s="4"/>
      <c r="M92" s="4"/>
      <c r="N92" s="4"/>
      <c r="O92" s="4"/>
      <c r="P92" s="4"/>
      <c r="Q92" s="4"/>
      <c r="R92" s="50">
        <f t="shared" si="28"/>
        <v>2636440</v>
      </c>
      <c r="S92" s="4"/>
      <c r="T92" s="4"/>
      <c r="U92" s="49">
        <f t="shared" si="29"/>
        <v>164920</v>
      </c>
      <c r="V92" s="49">
        <f t="shared" si="29"/>
        <v>182400</v>
      </c>
      <c r="W92" s="49">
        <f t="shared" si="29"/>
        <v>212040</v>
      </c>
      <c r="X92" s="49">
        <f t="shared" si="29"/>
        <v>235600</v>
      </c>
      <c r="Y92" s="49">
        <f t="shared" si="29"/>
        <v>250800</v>
      </c>
      <c r="Z92" s="49">
        <f t="shared" si="29"/>
        <v>282720</v>
      </c>
      <c r="AA92" s="49">
        <f t="shared" si="29"/>
        <v>273600</v>
      </c>
      <c r="AB92" s="49">
        <f t="shared" si="29"/>
        <v>259160</v>
      </c>
      <c r="AC92" s="49">
        <f t="shared" si="29"/>
        <v>235600</v>
      </c>
      <c r="AD92" s="49">
        <f t="shared" si="29"/>
        <v>191520</v>
      </c>
      <c r="AE92" s="49">
        <f t="shared" si="29"/>
        <v>188480</v>
      </c>
      <c r="AF92" s="49">
        <f t="shared" si="29"/>
        <v>159600</v>
      </c>
      <c r="AG92" s="4"/>
      <c r="AH92" s="4"/>
    </row>
    <row r="93" spans="1:34" s="1" customFormat="1" ht="10.199999999999999" x14ac:dyDescent="0.2">
      <c r="A93" s="4"/>
      <c r="B93" s="4"/>
      <c r="C93" s="4"/>
      <c r="D93" s="4"/>
      <c r="E93" s="43" t="str">
        <f>E85</f>
        <v>длит-ть ежемес. потребления "ДО"</v>
      </c>
      <c r="F93" s="4"/>
      <c r="G93" s="4"/>
      <c r="H93" s="43" t="str">
        <f>списки!$H$20</f>
        <v>эл/оборудование тип 8</v>
      </c>
      <c r="I93" s="4"/>
      <c r="J93" s="4"/>
      <c r="K93" s="31" t="str">
        <f>IF($E93="","",INDEX(kpi!$H:$H,SUMIFS(kpi!$B:$B,kpi!$E:$E,$E93)))</f>
        <v>часы</v>
      </c>
      <c r="L93" s="4"/>
      <c r="M93" s="4"/>
      <c r="N93" s="4"/>
      <c r="O93" s="4"/>
      <c r="P93" s="4"/>
      <c r="Q93" s="4"/>
      <c r="R93" s="50">
        <f t="shared" si="28"/>
        <v>2015520</v>
      </c>
      <c r="S93" s="4"/>
      <c r="T93" s="4"/>
      <c r="U93" s="49">
        <f t="shared" si="29"/>
        <v>133920</v>
      </c>
      <c r="V93" s="49">
        <f t="shared" si="29"/>
        <v>144000</v>
      </c>
      <c r="W93" s="49">
        <f t="shared" si="29"/>
        <v>163680</v>
      </c>
      <c r="X93" s="49">
        <f t="shared" si="29"/>
        <v>178560</v>
      </c>
      <c r="Y93" s="49">
        <f t="shared" si="29"/>
        <v>187200</v>
      </c>
      <c r="Z93" s="49">
        <f t="shared" si="29"/>
        <v>208320</v>
      </c>
      <c r="AA93" s="49">
        <f t="shared" si="29"/>
        <v>201600</v>
      </c>
      <c r="AB93" s="49">
        <f t="shared" si="29"/>
        <v>193440</v>
      </c>
      <c r="AC93" s="49">
        <f t="shared" si="29"/>
        <v>178560</v>
      </c>
      <c r="AD93" s="49">
        <f t="shared" si="29"/>
        <v>147840</v>
      </c>
      <c r="AE93" s="49">
        <f t="shared" si="29"/>
        <v>148800</v>
      </c>
      <c r="AF93" s="49">
        <f t="shared" si="29"/>
        <v>129600</v>
      </c>
      <c r="AG93" s="4"/>
      <c r="AH93" s="4"/>
    </row>
    <row r="94" spans="1:34" s="1" customFormat="1" ht="10.199999999999999" x14ac:dyDescent="0.2">
      <c r="A94" s="4"/>
      <c r="B94" s="4"/>
      <c r="C94" s="4"/>
      <c r="D94" s="4"/>
      <c r="E94" s="43" t="str">
        <f>E85</f>
        <v>длит-ть ежемес. потребления "ДО"</v>
      </c>
      <c r="F94" s="4"/>
      <c r="G94" s="4"/>
      <c r="H94" s="43" t="str">
        <f>списки!$H$21</f>
        <v>эл/оборудование тип 9</v>
      </c>
      <c r="I94" s="4"/>
      <c r="J94" s="4"/>
      <c r="K94" s="31" t="str">
        <f>IF($E94="","",INDEX(kpi!$H:$H,SUMIFS(kpi!$B:$B,kpi!$E:$E,$E94)))</f>
        <v>часы</v>
      </c>
      <c r="L94" s="4"/>
      <c r="M94" s="4"/>
      <c r="N94" s="4"/>
      <c r="O94" s="4"/>
      <c r="P94" s="4"/>
      <c r="Q94" s="4"/>
      <c r="R94" s="50">
        <f t="shared" si="28"/>
        <v>1526360</v>
      </c>
      <c r="S94" s="4"/>
      <c r="T94" s="4"/>
      <c r="U94" s="49">
        <f t="shared" si="29"/>
        <v>95480</v>
      </c>
      <c r="V94" s="49">
        <f t="shared" si="29"/>
        <v>105600</v>
      </c>
      <c r="W94" s="49">
        <f t="shared" si="29"/>
        <v>122760</v>
      </c>
      <c r="X94" s="49">
        <f t="shared" si="29"/>
        <v>136400</v>
      </c>
      <c r="Y94" s="49">
        <f t="shared" si="29"/>
        <v>145200</v>
      </c>
      <c r="Z94" s="49">
        <f t="shared" si="29"/>
        <v>163680</v>
      </c>
      <c r="AA94" s="49">
        <f t="shared" si="29"/>
        <v>158400</v>
      </c>
      <c r="AB94" s="49">
        <f t="shared" si="29"/>
        <v>150040</v>
      </c>
      <c r="AC94" s="49">
        <f t="shared" si="29"/>
        <v>136400</v>
      </c>
      <c r="AD94" s="49">
        <f t="shared" si="29"/>
        <v>110880</v>
      </c>
      <c r="AE94" s="49">
        <f t="shared" si="29"/>
        <v>109120</v>
      </c>
      <c r="AF94" s="49">
        <f t="shared" si="29"/>
        <v>92400</v>
      </c>
      <c r="AG94" s="4"/>
      <c r="AH94" s="4"/>
    </row>
    <row r="95" spans="1:34" s="1" customFormat="1" ht="10.199999999999999" x14ac:dyDescent="0.2">
      <c r="A95" s="4"/>
      <c r="B95" s="4"/>
      <c r="C95" s="4"/>
      <c r="D95" s="4"/>
      <c r="E95" s="43" t="str">
        <f>E85</f>
        <v>длит-ть ежемес. потребления "ДО"</v>
      </c>
      <c r="F95" s="4"/>
      <c r="G95" s="4"/>
      <c r="H95" s="43" t="str">
        <f>списки!$H$22</f>
        <v>эл/оборудование тип 10</v>
      </c>
      <c r="I95" s="4"/>
      <c r="J95" s="4"/>
      <c r="K95" s="31" t="str">
        <f>IF($E95="","",INDEX(kpi!$H:$H,SUMIFS(kpi!$B:$B,kpi!$E:$E,$E95)))</f>
        <v>часы</v>
      </c>
      <c r="L95" s="4"/>
      <c r="M95" s="4"/>
      <c r="N95" s="4"/>
      <c r="O95" s="4"/>
      <c r="P95" s="4"/>
      <c r="Q95" s="4"/>
      <c r="R95" s="50">
        <f t="shared" si="28"/>
        <v>0</v>
      </c>
      <c r="S95" s="4"/>
      <c r="T95" s="4"/>
      <c r="U95" s="49">
        <f t="shared" si="29"/>
        <v>0</v>
      </c>
      <c r="V95" s="49">
        <f t="shared" si="29"/>
        <v>0</v>
      </c>
      <c r="W95" s="49">
        <f t="shared" si="29"/>
        <v>0</v>
      </c>
      <c r="X95" s="49">
        <f t="shared" si="29"/>
        <v>0</v>
      </c>
      <c r="Y95" s="49">
        <f t="shared" si="29"/>
        <v>0</v>
      </c>
      <c r="Z95" s="49">
        <f t="shared" si="29"/>
        <v>0</v>
      </c>
      <c r="AA95" s="49">
        <f t="shared" si="29"/>
        <v>0</v>
      </c>
      <c r="AB95" s="49">
        <f t="shared" si="29"/>
        <v>0</v>
      </c>
      <c r="AC95" s="49">
        <f t="shared" si="29"/>
        <v>0</v>
      </c>
      <c r="AD95" s="49">
        <f t="shared" si="29"/>
        <v>0</v>
      </c>
      <c r="AE95" s="49">
        <f t="shared" si="29"/>
        <v>0</v>
      </c>
      <c r="AF95" s="49">
        <f t="shared" si="29"/>
        <v>0</v>
      </c>
      <c r="AG95" s="4"/>
      <c r="AH95" s="4"/>
    </row>
    <row r="96" spans="1:34" ht="7.0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31"/>
      <c r="L96" s="6"/>
      <c r="M96" s="13"/>
      <c r="N96" s="6"/>
      <c r="O96" s="20"/>
      <c r="P96" s="6"/>
      <c r="Q96" s="6"/>
      <c r="R96" s="6"/>
      <c r="S96" s="6"/>
      <c r="T96" s="6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6"/>
      <c r="AH96" s="6"/>
    </row>
    <row r="97" spans="1:34" x14ac:dyDescent="0.25">
      <c r="A97" s="6"/>
      <c r="B97" s="6"/>
      <c r="C97" s="6"/>
      <c r="D97" s="6"/>
      <c r="E97" s="30" t="str">
        <f>kpi!$E$22</f>
        <v>длит-ть ежемес. потребления "ПОСЛЕ"</v>
      </c>
      <c r="F97" s="10"/>
      <c r="G97" s="10"/>
      <c r="H97" s="10"/>
      <c r="I97" s="10"/>
      <c r="J97" s="10"/>
      <c r="K97" s="32" t="str">
        <f>IF($E97="","",INDEX(kpi!$H:$H,SUMIFS(kpi!$B:$B,kpi!$E:$E,$E97)))</f>
        <v>часы</v>
      </c>
      <c r="L97" s="6"/>
      <c r="M97" s="13"/>
      <c r="N97" s="6"/>
      <c r="O97" s="2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s="1" customFormat="1" ht="10.199999999999999" x14ac:dyDescent="0.2">
      <c r="A98" s="4"/>
      <c r="B98" s="4"/>
      <c r="C98" s="4"/>
      <c r="D98" s="4"/>
      <c r="E98" s="43" t="str">
        <f>E97</f>
        <v>длит-ть ежемес. потребления "ПОСЛЕ"</v>
      </c>
      <c r="F98" s="4"/>
      <c r="G98" s="4"/>
      <c r="H98" s="43" t="str">
        <f>списки!$H$13</f>
        <v>эл/оборудование тип 1</v>
      </c>
      <c r="I98" s="4"/>
      <c r="J98" s="4"/>
      <c r="K98" s="31" t="str">
        <f>IF($E98="","",INDEX(kpi!$H:$H,SUMIFS(kpi!$B:$B,kpi!$E:$E,$E98)))</f>
        <v>часы</v>
      </c>
      <c r="L98" s="4"/>
      <c r="M98" s="4"/>
      <c r="N98" s="4"/>
      <c r="O98" s="4"/>
      <c r="P98" s="4"/>
      <c r="Q98" s="4"/>
      <c r="R98" s="50">
        <f>SUM($T98:$AG98)</f>
        <v>2465100</v>
      </c>
      <c r="S98" s="4"/>
      <c r="T98" s="4"/>
      <c r="U98" s="49">
        <f>IF(U$10="",0,(U$10-U$9+1)*U74*$N26)</f>
        <v>139500</v>
      </c>
      <c r="V98" s="49">
        <f t="shared" ref="V98:AF98" si="30">IF(V$10="",0,(V$10-V$9+1)*V74*$N26)</f>
        <v>162000</v>
      </c>
      <c r="W98" s="49">
        <f t="shared" si="30"/>
        <v>195300</v>
      </c>
      <c r="X98" s="49">
        <f t="shared" si="30"/>
        <v>223200</v>
      </c>
      <c r="Y98" s="49">
        <f t="shared" si="30"/>
        <v>243000</v>
      </c>
      <c r="Z98" s="49">
        <f t="shared" si="30"/>
        <v>279000</v>
      </c>
      <c r="AA98" s="49">
        <f t="shared" si="30"/>
        <v>270000</v>
      </c>
      <c r="AB98" s="49">
        <f t="shared" si="30"/>
        <v>251100</v>
      </c>
      <c r="AC98" s="49">
        <f t="shared" si="30"/>
        <v>223200</v>
      </c>
      <c r="AD98" s="49">
        <f t="shared" si="30"/>
        <v>176400</v>
      </c>
      <c r="AE98" s="49">
        <f t="shared" si="30"/>
        <v>167400</v>
      </c>
      <c r="AF98" s="49">
        <f t="shared" si="30"/>
        <v>135000</v>
      </c>
      <c r="AG98" s="4"/>
      <c r="AH98" s="4"/>
    </row>
    <row r="99" spans="1:34" s="1" customFormat="1" ht="10.199999999999999" x14ac:dyDescent="0.2">
      <c r="A99" s="4"/>
      <c r="B99" s="4"/>
      <c r="C99" s="4"/>
      <c r="D99" s="4"/>
      <c r="E99" s="43" t="str">
        <f>E97</f>
        <v>длит-ть ежемес. потребления "ПОСЛЕ"</v>
      </c>
      <c r="F99" s="4"/>
      <c r="G99" s="4"/>
      <c r="H99" s="43" t="str">
        <f>списки!$H$14</f>
        <v>эл/оборудование тип 2</v>
      </c>
      <c r="I99" s="4"/>
      <c r="J99" s="4"/>
      <c r="K99" s="31" t="str">
        <f>IF($E99="","",INDEX(kpi!$H:$H,SUMIFS(kpi!$B:$B,kpi!$E:$E,$E99)))</f>
        <v>часы</v>
      </c>
      <c r="L99" s="4"/>
      <c r="M99" s="4"/>
      <c r="N99" s="4"/>
      <c r="O99" s="4"/>
      <c r="P99" s="4"/>
      <c r="Q99" s="4"/>
      <c r="R99" s="50">
        <f t="shared" ref="R99:R107" si="31">SUM($T99:$AG99)</f>
        <v>1862400</v>
      </c>
      <c r="S99" s="4"/>
      <c r="T99" s="4"/>
      <c r="U99" s="49">
        <f t="shared" ref="U99:U107" si="32">IF(U$10="",0,(U$10-U$9+1)*U75*$N27)</f>
        <v>111600</v>
      </c>
      <c r="V99" s="49">
        <f t="shared" ref="V99:AF99" si="33">IF(V$10="",0,(V$10-V$9+1)*V75*$N27)</f>
        <v>126000</v>
      </c>
      <c r="W99" s="49">
        <f t="shared" si="33"/>
        <v>148800</v>
      </c>
      <c r="X99" s="49">
        <f t="shared" si="33"/>
        <v>167400</v>
      </c>
      <c r="Y99" s="49">
        <f t="shared" si="33"/>
        <v>180000</v>
      </c>
      <c r="Z99" s="49">
        <f t="shared" si="33"/>
        <v>204600</v>
      </c>
      <c r="AA99" s="49">
        <f t="shared" si="33"/>
        <v>198000</v>
      </c>
      <c r="AB99" s="49">
        <f t="shared" si="33"/>
        <v>186000</v>
      </c>
      <c r="AC99" s="49">
        <f t="shared" si="33"/>
        <v>167400</v>
      </c>
      <c r="AD99" s="49">
        <f t="shared" si="33"/>
        <v>134400</v>
      </c>
      <c r="AE99" s="49">
        <f t="shared" si="33"/>
        <v>130200</v>
      </c>
      <c r="AF99" s="49">
        <f t="shared" si="33"/>
        <v>108000</v>
      </c>
      <c r="AG99" s="4"/>
      <c r="AH99" s="4"/>
    </row>
    <row r="100" spans="1:34" s="1" customFormat="1" ht="10.199999999999999" x14ac:dyDescent="0.2">
      <c r="A100" s="4"/>
      <c r="B100" s="4"/>
      <c r="C100" s="4"/>
      <c r="D100" s="4"/>
      <c r="E100" s="43" t="str">
        <f>E97</f>
        <v>длит-ть ежемес. потребления "ПОСЛЕ"</v>
      </c>
      <c r="F100" s="4"/>
      <c r="G100" s="4"/>
      <c r="H100" s="43" t="str">
        <f>списки!$H$15</f>
        <v>эл/оборудование тип 3</v>
      </c>
      <c r="I100" s="4"/>
      <c r="J100" s="4"/>
      <c r="K100" s="31" t="str">
        <f>IF($E100="","",INDEX(kpi!$H:$H,SUMIFS(kpi!$B:$B,kpi!$E:$E,$E100)))</f>
        <v>часы</v>
      </c>
      <c r="L100" s="4"/>
      <c r="M100" s="4"/>
      <c r="N100" s="4"/>
      <c r="O100" s="4"/>
      <c r="P100" s="4"/>
      <c r="Q100" s="4"/>
      <c r="R100" s="50">
        <f t="shared" si="31"/>
        <v>7631800</v>
      </c>
      <c r="S100" s="4"/>
      <c r="T100" s="4"/>
      <c r="U100" s="49">
        <f t="shared" si="32"/>
        <v>477400</v>
      </c>
      <c r="V100" s="49">
        <f t="shared" ref="V100:AF100" si="34">IF(V$10="",0,(V$10-V$9+1)*V76*$N28)</f>
        <v>528000</v>
      </c>
      <c r="W100" s="49">
        <f t="shared" si="34"/>
        <v>613800</v>
      </c>
      <c r="X100" s="49">
        <f t="shared" si="34"/>
        <v>682000</v>
      </c>
      <c r="Y100" s="49">
        <f t="shared" si="34"/>
        <v>726000</v>
      </c>
      <c r="Z100" s="49">
        <f t="shared" si="34"/>
        <v>818400</v>
      </c>
      <c r="AA100" s="49">
        <f t="shared" si="34"/>
        <v>792000</v>
      </c>
      <c r="AB100" s="49">
        <f t="shared" si="34"/>
        <v>750200</v>
      </c>
      <c r="AC100" s="49">
        <f t="shared" si="34"/>
        <v>682000</v>
      </c>
      <c r="AD100" s="49">
        <f t="shared" si="34"/>
        <v>554400</v>
      </c>
      <c r="AE100" s="49">
        <f t="shared" si="34"/>
        <v>545600</v>
      </c>
      <c r="AF100" s="49">
        <f t="shared" si="34"/>
        <v>462000</v>
      </c>
      <c r="AG100" s="4"/>
      <c r="AH100" s="4"/>
    </row>
    <row r="101" spans="1:34" s="1" customFormat="1" ht="10.199999999999999" x14ac:dyDescent="0.2">
      <c r="A101" s="4"/>
      <c r="B101" s="4"/>
      <c r="C101" s="4"/>
      <c r="D101" s="4"/>
      <c r="E101" s="43" t="str">
        <f>E97</f>
        <v>длит-ть ежемес. потребления "ПОСЛЕ"</v>
      </c>
      <c r="F101" s="4"/>
      <c r="G101" s="4"/>
      <c r="H101" s="43" t="str">
        <f>списки!$H$16</f>
        <v>эл/оборудование тип 4</v>
      </c>
      <c r="I101" s="4"/>
      <c r="J101" s="4"/>
      <c r="K101" s="31" t="str">
        <f>IF($E101="","",INDEX(kpi!$H:$H,SUMIFS(kpi!$B:$B,kpi!$E:$E,$E101)))</f>
        <v>часы</v>
      </c>
      <c r="L101" s="4"/>
      <c r="M101" s="4"/>
      <c r="N101" s="4"/>
      <c r="O101" s="4"/>
      <c r="P101" s="4"/>
      <c r="Q101" s="4"/>
      <c r="R101" s="50">
        <f t="shared" si="31"/>
        <v>766800</v>
      </c>
      <c r="S101" s="4"/>
      <c r="T101" s="4"/>
      <c r="U101" s="49">
        <f t="shared" si="32"/>
        <v>49600</v>
      </c>
      <c r="V101" s="49">
        <f t="shared" ref="V101:AF101" si="35">IF(V$10="",0,(V$10-V$9+1)*V77*$N29)</f>
        <v>54000</v>
      </c>
      <c r="W101" s="49">
        <f t="shared" si="35"/>
        <v>62000</v>
      </c>
      <c r="X101" s="49">
        <f t="shared" si="35"/>
        <v>68200</v>
      </c>
      <c r="Y101" s="49">
        <f t="shared" si="35"/>
        <v>72000</v>
      </c>
      <c r="Z101" s="49">
        <f t="shared" si="35"/>
        <v>80600</v>
      </c>
      <c r="AA101" s="49">
        <f t="shared" si="35"/>
        <v>78000</v>
      </c>
      <c r="AB101" s="49">
        <f t="shared" si="35"/>
        <v>74400</v>
      </c>
      <c r="AC101" s="49">
        <f t="shared" si="35"/>
        <v>68200</v>
      </c>
      <c r="AD101" s="49">
        <f t="shared" si="35"/>
        <v>56000</v>
      </c>
      <c r="AE101" s="49">
        <f t="shared" si="35"/>
        <v>55800</v>
      </c>
      <c r="AF101" s="49">
        <f t="shared" si="35"/>
        <v>48000</v>
      </c>
      <c r="AG101" s="4"/>
      <c r="AH101" s="4"/>
    </row>
    <row r="102" spans="1:34" s="1" customFormat="1" ht="10.199999999999999" x14ac:dyDescent="0.2">
      <c r="A102" s="4"/>
      <c r="B102" s="4"/>
      <c r="C102" s="4"/>
      <c r="D102" s="4"/>
      <c r="E102" s="43" t="str">
        <f>E97</f>
        <v>длит-ть ежемес. потребления "ПОСЛЕ"</v>
      </c>
      <c r="F102" s="4"/>
      <c r="G102" s="4"/>
      <c r="H102" s="43" t="str">
        <f>списки!$H$17</f>
        <v>эл/оборудование тип 5</v>
      </c>
      <c r="I102" s="4"/>
      <c r="J102" s="4"/>
      <c r="K102" s="31" t="str">
        <f>IF($E102="","",INDEX(kpi!$H:$H,SUMIFS(kpi!$B:$B,kpi!$E:$E,$E102)))</f>
        <v>часы</v>
      </c>
      <c r="L102" s="4"/>
      <c r="M102" s="4"/>
      <c r="N102" s="4"/>
      <c r="O102" s="4"/>
      <c r="P102" s="4"/>
      <c r="Q102" s="4"/>
      <c r="R102" s="50">
        <f t="shared" si="31"/>
        <v>1095600</v>
      </c>
      <c r="S102" s="4"/>
      <c r="T102" s="4"/>
      <c r="U102" s="49">
        <f t="shared" si="32"/>
        <v>62000</v>
      </c>
      <c r="V102" s="49">
        <f t="shared" ref="V102:AF102" si="36">IF(V$10="",0,(V$10-V$9+1)*V78*$N30)</f>
        <v>72000</v>
      </c>
      <c r="W102" s="49">
        <f t="shared" si="36"/>
        <v>86800</v>
      </c>
      <c r="X102" s="49">
        <f t="shared" si="36"/>
        <v>99200</v>
      </c>
      <c r="Y102" s="49">
        <f t="shared" si="36"/>
        <v>108000</v>
      </c>
      <c r="Z102" s="49">
        <f t="shared" si="36"/>
        <v>124000</v>
      </c>
      <c r="AA102" s="49">
        <f t="shared" si="36"/>
        <v>120000</v>
      </c>
      <c r="AB102" s="49">
        <f t="shared" si="36"/>
        <v>111600</v>
      </c>
      <c r="AC102" s="49">
        <f t="shared" si="36"/>
        <v>99200</v>
      </c>
      <c r="AD102" s="49">
        <f t="shared" si="36"/>
        <v>78400</v>
      </c>
      <c r="AE102" s="49">
        <f t="shared" si="36"/>
        <v>74400</v>
      </c>
      <c r="AF102" s="49">
        <f t="shared" si="36"/>
        <v>60000</v>
      </c>
      <c r="AG102" s="4"/>
      <c r="AH102" s="4"/>
    </row>
    <row r="103" spans="1:34" s="1" customFormat="1" ht="10.199999999999999" x14ac:dyDescent="0.2">
      <c r="A103" s="4"/>
      <c r="B103" s="4"/>
      <c r="C103" s="4"/>
      <c r="D103" s="4"/>
      <c r="E103" s="43" t="str">
        <f>E97</f>
        <v>длит-ть ежемес. потребления "ПОСЛЕ"</v>
      </c>
      <c r="F103" s="4"/>
      <c r="G103" s="4"/>
      <c r="H103" s="43" t="str">
        <f>списки!$H$18</f>
        <v>эл/оборудование тип 6</v>
      </c>
      <c r="I103" s="4"/>
      <c r="J103" s="4"/>
      <c r="K103" s="31" t="str">
        <f>IF($E103="","",INDEX(kpi!$H:$H,SUMIFS(kpi!$B:$B,kpi!$E:$E,$E103)))</f>
        <v>часы</v>
      </c>
      <c r="L103" s="4"/>
      <c r="M103" s="4"/>
      <c r="N103" s="4"/>
      <c r="O103" s="4"/>
      <c r="P103" s="4"/>
      <c r="Q103" s="4"/>
      <c r="R103" s="50">
        <f t="shared" si="31"/>
        <v>931200</v>
      </c>
      <c r="S103" s="4"/>
      <c r="T103" s="4"/>
      <c r="U103" s="49">
        <f t="shared" si="32"/>
        <v>55800</v>
      </c>
      <c r="V103" s="49">
        <f t="shared" ref="V103:AF103" si="37">IF(V$10="",0,(V$10-V$9+1)*V79*$N31)</f>
        <v>63000</v>
      </c>
      <c r="W103" s="49">
        <f t="shared" si="37"/>
        <v>74400</v>
      </c>
      <c r="X103" s="49">
        <f t="shared" si="37"/>
        <v>83700</v>
      </c>
      <c r="Y103" s="49">
        <f t="shared" si="37"/>
        <v>90000</v>
      </c>
      <c r="Z103" s="49">
        <f t="shared" si="37"/>
        <v>102300</v>
      </c>
      <c r="AA103" s="49">
        <f t="shared" si="37"/>
        <v>99000</v>
      </c>
      <c r="AB103" s="49">
        <f t="shared" si="37"/>
        <v>93000</v>
      </c>
      <c r="AC103" s="49">
        <f t="shared" si="37"/>
        <v>83700</v>
      </c>
      <c r="AD103" s="49">
        <f t="shared" si="37"/>
        <v>67200</v>
      </c>
      <c r="AE103" s="49">
        <f t="shared" si="37"/>
        <v>65100</v>
      </c>
      <c r="AF103" s="49">
        <f t="shared" si="37"/>
        <v>54000</v>
      </c>
      <c r="AG103" s="4"/>
      <c r="AH103" s="4"/>
    </row>
    <row r="104" spans="1:34" s="1" customFormat="1" ht="10.199999999999999" x14ac:dyDescent="0.2">
      <c r="A104" s="4"/>
      <c r="B104" s="4"/>
      <c r="C104" s="4"/>
      <c r="D104" s="4"/>
      <c r="E104" s="43" t="str">
        <f>E97</f>
        <v>длит-ть ежемес. потребления "ПОСЛЕ"</v>
      </c>
      <c r="F104" s="4"/>
      <c r="G104" s="4"/>
      <c r="H104" s="43" t="str">
        <f>списки!$H$19</f>
        <v>эл/оборудование тип 7</v>
      </c>
      <c r="I104" s="4"/>
      <c r="J104" s="4"/>
      <c r="K104" s="31" t="str">
        <f>IF($E104="","",INDEX(kpi!$H:$H,SUMIFS(kpi!$B:$B,kpi!$E:$E,$E104)))</f>
        <v>часы</v>
      </c>
      <c r="L104" s="4"/>
      <c r="M104" s="4"/>
      <c r="N104" s="4"/>
      <c r="O104" s="4"/>
      <c r="P104" s="4"/>
      <c r="Q104" s="4"/>
      <c r="R104" s="50">
        <f t="shared" si="31"/>
        <v>2428300</v>
      </c>
      <c r="S104" s="4"/>
      <c r="T104" s="4"/>
      <c r="U104" s="49">
        <f t="shared" si="32"/>
        <v>151900</v>
      </c>
      <c r="V104" s="49">
        <f t="shared" ref="V104:AF104" si="38">IF(V$10="",0,(V$10-V$9+1)*V80*$N32)</f>
        <v>168000</v>
      </c>
      <c r="W104" s="49">
        <f t="shared" si="38"/>
        <v>195300</v>
      </c>
      <c r="X104" s="49">
        <f t="shared" si="38"/>
        <v>217000</v>
      </c>
      <c r="Y104" s="49">
        <f t="shared" si="38"/>
        <v>231000</v>
      </c>
      <c r="Z104" s="49">
        <f t="shared" si="38"/>
        <v>260400</v>
      </c>
      <c r="AA104" s="49">
        <f t="shared" si="38"/>
        <v>252000</v>
      </c>
      <c r="AB104" s="49">
        <f t="shared" si="38"/>
        <v>238700</v>
      </c>
      <c r="AC104" s="49">
        <f t="shared" si="38"/>
        <v>217000</v>
      </c>
      <c r="AD104" s="49">
        <f t="shared" si="38"/>
        <v>176400</v>
      </c>
      <c r="AE104" s="49">
        <f t="shared" si="38"/>
        <v>173600</v>
      </c>
      <c r="AF104" s="49">
        <f t="shared" si="38"/>
        <v>147000</v>
      </c>
      <c r="AG104" s="4"/>
      <c r="AH104" s="4"/>
    </row>
    <row r="105" spans="1:34" s="1" customFormat="1" ht="10.199999999999999" x14ac:dyDescent="0.2">
      <c r="A105" s="4"/>
      <c r="B105" s="4"/>
      <c r="C105" s="4"/>
      <c r="D105" s="4"/>
      <c r="E105" s="43" t="str">
        <f>E97</f>
        <v>длит-ть ежемес. потребления "ПОСЛЕ"</v>
      </c>
      <c r="F105" s="4"/>
      <c r="G105" s="4"/>
      <c r="H105" s="43" t="str">
        <f>списки!$H$20</f>
        <v>эл/оборудование тип 8</v>
      </c>
      <c r="I105" s="4"/>
      <c r="J105" s="4"/>
      <c r="K105" s="31" t="str">
        <f>IF($E105="","",INDEX(kpi!$H:$H,SUMIFS(kpi!$B:$B,kpi!$E:$E,$E105)))</f>
        <v>часы</v>
      </c>
      <c r="L105" s="4"/>
      <c r="M105" s="4"/>
      <c r="N105" s="4"/>
      <c r="O105" s="4"/>
      <c r="P105" s="4"/>
      <c r="Q105" s="4"/>
      <c r="R105" s="50">
        <f t="shared" si="31"/>
        <v>0</v>
      </c>
      <c r="S105" s="4"/>
      <c r="T105" s="4"/>
      <c r="U105" s="49">
        <f t="shared" si="32"/>
        <v>0</v>
      </c>
      <c r="V105" s="49">
        <f t="shared" ref="V105:AF105" si="39">IF(V$10="",0,(V$10-V$9+1)*V81*$N33)</f>
        <v>0</v>
      </c>
      <c r="W105" s="49">
        <f t="shared" si="39"/>
        <v>0</v>
      </c>
      <c r="X105" s="49">
        <f t="shared" si="39"/>
        <v>0</v>
      </c>
      <c r="Y105" s="49">
        <f t="shared" si="39"/>
        <v>0</v>
      </c>
      <c r="Z105" s="49">
        <f t="shared" si="39"/>
        <v>0</v>
      </c>
      <c r="AA105" s="49">
        <f t="shared" si="39"/>
        <v>0</v>
      </c>
      <c r="AB105" s="49">
        <f t="shared" si="39"/>
        <v>0</v>
      </c>
      <c r="AC105" s="49">
        <f t="shared" si="39"/>
        <v>0</v>
      </c>
      <c r="AD105" s="49">
        <f t="shared" si="39"/>
        <v>0</v>
      </c>
      <c r="AE105" s="49">
        <f t="shared" si="39"/>
        <v>0</v>
      </c>
      <c r="AF105" s="49">
        <f t="shared" si="39"/>
        <v>0</v>
      </c>
      <c r="AG105" s="4"/>
      <c r="AH105" s="4"/>
    </row>
    <row r="106" spans="1:34" s="1" customFormat="1" ht="10.199999999999999" x14ac:dyDescent="0.2">
      <c r="A106" s="4"/>
      <c r="B106" s="4"/>
      <c r="C106" s="4"/>
      <c r="D106" s="4"/>
      <c r="E106" s="43" t="str">
        <f>E97</f>
        <v>длит-ть ежемес. потребления "ПОСЛЕ"</v>
      </c>
      <c r="F106" s="4"/>
      <c r="G106" s="4"/>
      <c r="H106" s="43" t="str">
        <f>списки!$H$21</f>
        <v>эл/оборудование тип 9</v>
      </c>
      <c r="I106" s="4"/>
      <c r="J106" s="4"/>
      <c r="K106" s="31" t="str">
        <f>IF($E106="","",INDEX(kpi!$H:$H,SUMIFS(kpi!$B:$B,kpi!$E:$E,$E106)))</f>
        <v>часы</v>
      </c>
      <c r="L106" s="4"/>
      <c r="M106" s="4"/>
      <c r="N106" s="4"/>
      <c r="O106" s="4"/>
      <c r="P106" s="4"/>
      <c r="Q106" s="4"/>
      <c r="R106" s="50">
        <f t="shared" si="31"/>
        <v>0</v>
      </c>
      <c r="S106" s="4"/>
      <c r="T106" s="4"/>
      <c r="U106" s="49">
        <f t="shared" si="32"/>
        <v>0</v>
      </c>
      <c r="V106" s="49">
        <f t="shared" ref="V106:AF106" si="40">IF(V$10="",0,(V$10-V$9+1)*V82*$N34)</f>
        <v>0</v>
      </c>
      <c r="W106" s="49">
        <f t="shared" si="40"/>
        <v>0</v>
      </c>
      <c r="X106" s="49">
        <f t="shared" si="40"/>
        <v>0</v>
      </c>
      <c r="Y106" s="49">
        <f t="shared" si="40"/>
        <v>0</v>
      </c>
      <c r="Z106" s="49">
        <f t="shared" si="40"/>
        <v>0</v>
      </c>
      <c r="AA106" s="49">
        <f t="shared" si="40"/>
        <v>0</v>
      </c>
      <c r="AB106" s="49">
        <f t="shared" si="40"/>
        <v>0</v>
      </c>
      <c r="AC106" s="49">
        <f t="shared" si="40"/>
        <v>0</v>
      </c>
      <c r="AD106" s="49">
        <f t="shared" si="40"/>
        <v>0</v>
      </c>
      <c r="AE106" s="49">
        <f t="shared" si="40"/>
        <v>0</v>
      </c>
      <c r="AF106" s="49">
        <f t="shared" si="40"/>
        <v>0</v>
      </c>
      <c r="AG106" s="4"/>
      <c r="AH106" s="4"/>
    </row>
    <row r="107" spans="1:34" s="1" customFormat="1" ht="10.199999999999999" x14ac:dyDescent="0.2">
      <c r="A107" s="4"/>
      <c r="B107" s="4"/>
      <c r="C107" s="4"/>
      <c r="D107" s="4"/>
      <c r="E107" s="43" t="str">
        <f>E97</f>
        <v>длит-ть ежемес. потребления "ПОСЛЕ"</v>
      </c>
      <c r="F107" s="4"/>
      <c r="G107" s="4"/>
      <c r="H107" s="43" t="str">
        <f>списки!$H$22</f>
        <v>эл/оборудование тип 10</v>
      </c>
      <c r="I107" s="4"/>
      <c r="J107" s="4"/>
      <c r="K107" s="31" t="str">
        <f>IF($E107="","",INDEX(kpi!$H:$H,SUMIFS(kpi!$B:$B,kpi!$E:$E,$E107)))</f>
        <v>часы</v>
      </c>
      <c r="L107" s="4"/>
      <c r="M107" s="4"/>
      <c r="N107" s="4"/>
      <c r="O107" s="4"/>
      <c r="P107" s="4"/>
      <c r="Q107" s="4"/>
      <c r="R107" s="50">
        <f t="shared" si="31"/>
        <v>1917000</v>
      </c>
      <c r="S107" s="4"/>
      <c r="T107" s="4"/>
      <c r="U107" s="49">
        <f t="shared" si="32"/>
        <v>124000</v>
      </c>
      <c r="V107" s="49">
        <f t="shared" ref="V107:AF107" si="41">IF(V$10="",0,(V$10-V$9+1)*V83*$N35)</f>
        <v>135000</v>
      </c>
      <c r="W107" s="49">
        <f t="shared" si="41"/>
        <v>155000</v>
      </c>
      <c r="X107" s="49">
        <f t="shared" si="41"/>
        <v>170500</v>
      </c>
      <c r="Y107" s="49">
        <f t="shared" si="41"/>
        <v>180000</v>
      </c>
      <c r="Z107" s="49">
        <f t="shared" si="41"/>
        <v>201500</v>
      </c>
      <c r="AA107" s="49">
        <f t="shared" si="41"/>
        <v>195000</v>
      </c>
      <c r="AB107" s="49">
        <f t="shared" si="41"/>
        <v>186000</v>
      </c>
      <c r="AC107" s="49">
        <f t="shared" si="41"/>
        <v>170500</v>
      </c>
      <c r="AD107" s="49">
        <f t="shared" si="41"/>
        <v>140000</v>
      </c>
      <c r="AE107" s="49">
        <f t="shared" si="41"/>
        <v>139500</v>
      </c>
      <c r="AF107" s="49">
        <f t="shared" si="41"/>
        <v>120000</v>
      </c>
      <c r="AG107" s="4"/>
      <c r="AH107" s="4"/>
    </row>
    <row r="108" spans="1:34" ht="7.0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1"/>
      <c r="L108" s="6"/>
      <c r="M108" s="13"/>
      <c r="N108" s="6"/>
      <c r="O108" s="20"/>
      <c r="P108" s="6"/>
      <c r="Q108" s="6"/>
      <c r="R108" s="6"/>
      <c r="S108" s="6"/>
      <c r="T108" s="6"/>
      <c r="U108" s="4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s="11" customFormat="1" x14ac:dyDescent="0.25">
      <c r="A109" s="10"/>
      <c r="B109" s="10"/>
      <c r="C109" s="10"/>
      <c r="D109" s="10"/>
      <c r="E109" s="51" t="str">
        <f>kpi!$E$23</f>
        <v>потребление эл/энергии "ДО"</v>
      </c>
      <c r="F109" s="10"/>
      <c r="G109" s="10"/>
      <c r="H109" s="10"/>
      <c r="I109" s="10"/>
      <c r="J109" s="10"/>
      <c r="K109" s="110" t="str">
        <f>IF($E109="","",INDEX(kpi!$H:$H,SUMIFS(kpi!$B:$B,kpi!$E:$E,$E109)))</f>
        <v>кВт*ч</v>
      </c>
      <c r="L109" s="10"/>
      <c r="M109" s="13"/>
      <c r="N109" s="10"/>
      <c r="O109" s="20"/>
      <c r="P109" s="10"/>
      <c r="Q109" s="10"/>
      <c r="R109" s="54">
        <f>SUM(R110:R120)</f>
        <v>3818186.4000000004</v>
      </c>
      <c r="S109" s="10"/>
      <c r="T109" s="10"/>
      <c r="U109" s="111">
        <f>SUM(U110:U120)</f>
        <v>237683.20000000001</v>
      </c>
      <c r="V109" s="111">
        <f t="shared" ref="V109:AF109" si="42">SUM(V110:V120)</f>
        <v>263484</v>
      </c>
      <c r="W109" s="111">
        <f t="shared" si="42"/>
        <v>306850.40000000002</v>
      </c>
      <c r="X109" s="111">
        <f t="shared" si="42"/>
        <v>341434</v>
      </c>
      <c r="Y109" s="111">
        <f t="shared" si="42"/>
        <v>363888</v>
      </c>
      <c r="Z109" s="111">
        <f t="shared" si="42"/>
        <v>410601.2</v>
      </c>
      <c r="AA109" s="111">
        <f t="shared" si="42"/>
        <v>397356</v>
      </c>
      <c r="AB109" s="111">
        <f t="shared" si="42"/>
        <v>376017.6</v>
      </c>
      <c r="AC109" s="111">
        <f t="shared" si="42"/>
        <v>341434</v>
      </c>
      <c r="AD109" s="111">
        <f t="shared" si="42"/>
        <v>277155.20000000001</v>
      </c>
      <c r="AE109" s="111">
        <f t="shared" si="42"/>
        <v>272266.8</v>
      </c>
      <c r="AF109" s="111">
        <f t="shared" si="42"/>
        <v>230016</v>
      </c>
      <c r="AG109" s="10"/>
      <c r="AH109" s="10"/>
    </row>
    <row r="110" spans="1:34" s="1" customFormat="1" ht="10.199999999999999" x14ac:dyDescent="0.2">
      <c r="A110" s="4"/>
      <c r="B110" s="4"/>
      <c r="C110" s="4"/>
      <c r="D110" s="4"/>
      <c r="E110" s="43" t="str">
        <f>E109</f>
        <v>потребление эл/энергии "ДО"</v>
      </c>
      <c r="F110" s="4"/>
      <c r="G110" s="4"/>
      <c r="H110" s="43" t="str">
        <f>списки!$H$13</f>
        <v>эл/оборудование тип 1</v>
      </c>
      <c r="I110" s="4"/>
      <c r="J110" s="4"/>
      <c r="K110" s="31" t="str">
        <f>IF($E110="","",INDEX(kpi!$H:$H,SUMIFS(kpi!$B:$B,kpi!$E:$E,$E110)))</f>
        <v>кВт*ч</v>
      </c>
      <c r="L110" s="4"/>
      <c r="M110" s="4"/>
      <c r="N110" s="4"/>
      <c r="O110" s="4"/>
      <c r="P110" s="4"/>
      <c r="Q110" s="4"/>
      <c r="R110" s="50">
        <f>SUM($T110:$AG110)</f>
        <v>273900</v>
      </c>
      <c r="S110" s="4"/>
      <c r="T110" s="4"/>
      <c r="U110" s="57">
        <f t="shared" ref="U110:U119" si="43">IF(U$10="",0,U86*$N38)</f>
        <v>15500</v>
      </c>
      <c r="V110" s="57">
        <f t="shared" ref="V110:AF110" si="44">IF(V$10="",0,V86*$N38)</f>
        <v>18000</v>
      </c>
      <c r="W110" s="57">
        <f t="shared" si="44"/>
        <v>21700</v>
      </c>
      <c r="X110" s="57">
        <f t="shared" si="44"/>
        <v>24800</v>
      </c>
      <c r="Y110" s="57">
        <f t="shared" si="44"/>
        <v>27000</v>
      </c>
      <c r="Z110" s="57">
        <f t="shared" si="44"/>
        <v>31000</v>
      </c>
      <c r="AA110" s="57">
        <f t="shared" si="44"/>
        <v>30000</v>
      </c>
      <c r="AB110" s="57">
        <f t="shared" si="44"/>
        <v>27900</v>
      </c>
      <c r="AC110" s="57">
        <f t="shared" si="44"/>
        <v>24800</v>
      </c>
      <c r="AD110" s="57">
        <f t="shared" si="44"/>
        <v>19600</v>
      </c>
      <c r="AE110" s="57">
        <f t="shared" si="44"/>
        <v>18600</v>
      </c>
      <c r="AF110" s="57">
        <f t="shared" si="44"/>
        <v>15000</v>
      </c>
      <c r="AG110" s="4"/>
      <c r="AH110" s="4"/>
    </row>
    <row r="111" spans="1:34" s="1" customFormat="1" ht="10.199999999999999" x14ac:dyDescent="0.2">
      <c r="A111" s="4"/>
      <c r="B111" s="4"/>
      <c r="C111" s="4"/>
      <c r="D111" s="4"/>
      <c r="E111" s="43" t="str">
        <f>E109</f>
        <v>потребление эл/энергии "ДО"</v>
      </c>
      <c r="F111" s="4"/>
      <c r="G111" s="4"/>
      <c r="H111" s="43" t="str">
        <f>списки!$H$14</f>
        <v>эл/оборудование тип 2</v>
      </c>
      <c r="I111" s="4"/>
      <c r="J111" s="4"/>
      <c r="K111" s="31" t="str">
        <f>IF($E111="","",INDEX(kpi!$H:$H,SUMIFS(kpi!$B:$B,kpi!$E:$E,$E111)))</f>
        <v>кВт*ч</v>
      </c>
      <c r="L111" s="4"/>
      <c r="M111" s="4"/>
      <c r="N111" s="4"/>
      <c r="O111" s="4"/>
      <c r="P111" s="4"/>
      <c r="Q111" s="4"/>
      <c r="R111" s="50">
        <f t="shared" ref="R111:R119" si="45">SUM($T111:$AG111)</f>
        <v>111744</v>
      </c>
      <c r="S111" s="4"/>
      <c r="T111" s="4"/>
      <c r="U111" s="57">
        <f t="shared" si="43"/>
        <v>6696</v>
      </c>
      <c r="V111" s="57">
        <f t="shared" ref="V111:AF111" si="46">IF(V$10="",0,V87*$N39)</f>
        <v>7560</v>
      </c>
      <c r="W111" s="57">
        <f t="shared" si="46"/>
        <v>8928</v>
      </c>
      <c r="X111" s="57">
        <f t="shared" si="46"/>
        <v>10044</v>
      </c>
      <c r="Y111" s="57">
        <f t="shared" si="46"/>
        <v>10800</v>
      </c>
      <c r="Z111" s="57">
        <f t="shared" si="46"/>
        <v>12276</v>
      </c>
      <c r="AA111" s="57">
        <f t="shared" si="46"/>
        <v>11880</v>
      </c>
      <c r="AB111" s="57">
        <f t="shared" si="46"/>
        <v>11160</v>
      </c>
      <c r="AC111" s="57">
        <f t="shared" si="46"/>
        <v>10044</v>
      </c>
      <c r="AD111" s="57">
        <f t="shared" si="46"/>
        <v>8064</v>
      </c>
      <c r="AE111" s="57">
        <f t="shared" si="46"/>
        <v>7812</v>
      </c>
      <c r="AF111" s="57">
        <f t="shared" si="46"/>
        <v>6480</v>
      </c>
      <c r="AG111" s="4"/>
      <c r="AH111" s="4"/>
    </row>
    <row r="112" spans="1:34" s="1" customFormat="1" ht="10.199999999999999" x14ac:dyDescent="0.2">
      <c r="A112" s="4"/>
      <c r="B112" s="4"/>
      <c r="C112" s="4"/>
      <c r="D112" s="4"/>
      <c r="E112" s="43" t="str">
        <f>E109</f>
        <v>потребление эл/энергии "ДО"</v>
      </c>
      <c r="F112" s="4"/>
      <c r="G112" s="4"/>
      <c r="H112" s="43" t="str">
        <f>списки!$H$15</f>
        <v>эл/оборудование тип 3</v>
      </c>
      <c r="I112" s="4"/>
      <c r="J112" s="4"/>
      <c r="K112" s="31" t="str">
        <f>IF($E112="","",INDEX(kpi!$H:$H,SUMIFS(kpi!$B:$B,kpi!$E:$E,$E112)))</f>
        <v>кВт*ч</v>
      </c>
      <c r="L112" s="4"/>
      <c r="M112" s="4"/>
      <c r="N112" s="4"/>
      <c r="O112" s="4"/>
      <c r="P112" s="4"/>
      <c r="Q112" s="4"/>
      <c r="R112" s="50">
        <f t="shared" si="45"/>
        <v>319148</v>
      </c>
      <c r="S112" s="4"/>
      <c r="T112" s="4"/>
      <c r="U112" s="57">
        <f t="shared" si="43"/>
        <v>19964</v>
      </c>
      <c r="V112" s="57">
        <f t="shared" ref="V112:AF112" si="47">IF(V$10="",0,V88*$N40)</f>
        <v>22080</v>
      </c>
      <c r="W112" s="57">
        <f t="shared" si="47"/>
        <v>25668</v>
      </c>
      <c r="X112" s="57">
        <f t="shared" si="47"/>
        <v>28520</v>
      </c>
      <c r="Y112" s="57">
        <f t="shared" si="47"/>
        <v>30360</v>
      </c>
      <c r="Z112" s="57">
        <f t="shared" si="47"/>
        <v>34224</v>
      </c>
      <c r="AA112" s="57">
        <f t="shared" si="47"/>
        <v>33120</v>
      </c>
      <c r="AB112" s="57">
        <f t="shared" si="47"/>
        <v>31372</v>
      </c>
      <c r="AC112" s="57">
        <f t="shared" si="47"/>
        <v>28520</v>
      </c>
      <c r="AD112" s="57">
        <f t="shared" si="47"/>
        <v>23184</v>
      </c>
      <c r="AE112" s="57">
        <f t="shared" si="47"/>
        <v>22816</v>
      </c>
      <c r="AF112" s="57">
        <f t="shared" si="47"/>
        <v>19320</v>
      </c>
      <c r="AG112" s="4"/>
      <c r="AH112" s="4"/>
    </row>
    <row r="113" spans="1:34" s="1" customFormat="1" ht="10.199999999999999" x14ac:dyDescent="0.2">
      <c r="A113" s="4"/>
      <c r="B113" s="4"/>
      <c r="C113" s="4"/>
      <c r="D113" s="4"/>
      <c r="E113" s="43" t="str">
        <f>E109</f>
        <v>потребление эл/энергии "ДО"</v>
      </c>
      <c r="F113" s="4"/>
      <c r="G113" s="4"/>
      <c r="H113" s="43" t="str">
        <f>списки!$H$16</f>
        <v>эл/оборудование тип 4</v>
      </c>
      <c r="I113" s="4"/>
      <c r="J113" s="4"/>
      <c r="K113" s="31" t="str">
        <f>IF($E113="","",INDEX(kpi!$H:$H,SUMIFS(kpi!$B:$B,kpi!$E:$E,$E113)))</f>
        <v>кВт*ч</v>
      </c>
      <c r="L113" s="4"/>
      <c r="M113" s="4"/>
      <c r="N113" s="4"/>
      <c r="O113" s="4"/>
      <c r="P113" s="4"/>
      <c r="Q113" s="4"/>
      <c r="R113" s="50">
        <f t="shared" si="45"/>
        <v>575100</v>
      </c>
      <c r="S113" s="4"/>
      <c r="T113" s="4"/>
      <c r="U113" s="57">
        <f t="shared" si="43"/>
        <v>37200</v>
      </c>
      <c r="V113" s="57">
        <f t="shared" ref="V113:AF113" si="48">IF(V$10="",0,V89*$N41)</f>
        <v>40500</v>
      </c>
      <c r="W113" s="57">
        <f t="shared" si="48"/>
        <v>46500</v>
      </c>
      <c r="X113" s="57">
        <f t="shared" si="48"/>
        <v>51150</v>
      </c>
      <c r="Y113" s="57">
        <f t="shared" si="48"/>
        <v>54000</v>
      </c>
      <c r="Z113" s="57">
        <f t="shared" si="48"/>
        <v>60450</v>
      </c>
      <c r="AA113" s="57">
        <f t="shared" si="48"/>
        <v>58500</v>
      </c>
      <c r="AB113" s="57">
        <f t="shared" si="48"/>
        <v>55800</v>
      </c>
      <c r="AC113" s="57">
        <f t="shared" si="48"/>
        <v>51150</v>
      </c>
      <c r="AD113" s="57">
        <f t="shared" si="48"/>
        <v>42000</v>
      </c>
      <c r="AE113" s="57">
        <f t="shared" si="48"/>
        <v>41850</v>
      </c>
      <c r="AF113" s="57">
        <f t="shared" si="48"/>
        <v>36000</v>
      </c>
      <c r="AG113" s="4"/>
      <c r="AH113" s="4"/>
    </row>
    <row r="114" spans="1:34" s="1" customFormat="1" ht="10.199999999999999" x14ac:dyDescent="0.2">
      <c r="A114" s="4"/>
      <c r="B114" s="4"/>
      <c r="C114" s="4"/>
      <c r="D114" s="4"/>
      <c r="E114" s="43" t="str">
        <f>E109</f>
        <v>потребление эл/энергии "ДО"</v>
      </c>
      <c r="F114" s="4"/>
      <c r="G114" s="4"/>
      <c r="H114" s="43" t="str">
        <f>списки!$H$17</f>
        <v>эл/оборудование тип 5</v>
      </c>
      <c r="I114" s="4"/>
      <c r="J114" s="4"/>
      <c r="K114" s="31" t="str">
        <f>IF($E114="","",INDEX(kpi!$H:$H,SUMIFS(kpi!$B:$B,kpi!$E:$E,$E114)))</f>
        <v>кВт*ч</v>
      </c>
      <c r="L114" s="4"/>
      <c r="M114" s="4"/>
      <c r="N114" s="4"/>
      <c r="O114" s="4"/>
      <c r="P114" s="4"/>
      <c r="Q114" s="4"/>
      <c r="R114" s="50">
        <f t="shared" si="45"/>
        <v>493020</v>
      </c>
      <c r="S114" s="4"/>
      <c r="T114" s="4"/>
      <c r="U114" s="57">
        <f t="shared" si="43"/>
        <v>27900</v>
      </c>
      <c r="V114" s="57">
        <f t="shared" ref="V114:AF114" si="49">IF(V$10="",0,V90*$N42)</f>
        <v>32400</v>
      </c>
      <c r="W114" s="57">
        <f t="shared" si="49"/>
        <v>39060</v>
      </c>
      <c r="X114" s="57">
        <f t="shared" si="49"/>
        <v>44640</v>
      </c>
      <c r="Y114" s="57">
        <f t="shared" si="49"/>
        <v>48600</v>
      </c>
      <c r="Z114" s="57">
        <f t="shared" si="49"/>
        <v>55800</v>
      </c>
      <c r="AA114" s="57">
        <f t="shared" si="49"/>
        <v>54000</v>
      </c>
      <c r="AB114" s="57">
        <f t="shared" si="49"/>
        <v>50220</v>
      </c>
      <c r="AC114" s="57">
        <f t="shared" si="49"/>
        <v>44640</v>
      </c>
      <c r="AD114" s="57">
        <f t="shared" si="49"/>
        <v>35280</v>
      </c>
      <c r="AE114" s="57">
        <f t="shared" si="49"/>
        <v>33480</v>
      </c>
      <c r="AF114" s="57">
        <f t="shared" si="49"/>
        <v>27000</v>
      </c>
      <c r="AG114" s="4"/>
      <c r="AH114" s="4"/>
    </row>
    <row r="115" spans="1:34" s="1" customFormat="1" ht="10.199999999999999" x14ac:dyDescent="0.2">
      <c r="A115" s="4"/>
      <c r="B115" s="4"/>
      <c r="C115" s="4"/>
      <c r="D115" s="4"/>
      <c r="E115" s="43" t="str">
        <f>E109</f>
        <v>потребление эл/энергии "ДО"</v>
      </c>
      <c r="F115" s="4"/>
      <c r="G115" s="4"/>
      <c r="H115" s="43" t="str">
        <f>списки!$H$18</f>
        <v>эл/оборудование тип 6</v>
      </c>
      <c r="I115" s="4"/>
      <c r="J115" s="4"/>
      <c r="K115" s="31" t="str">
        <f>IF($E115="","",INDEX(kpi!$H:$H,SUMIFS(kpi!$B:$B,kpi!$E:$E,$E115)))</f>
        <v>кВт*ч</v>
      </c>
      <c r="L115" s="4"/>
      <c r="M115" s="4"/>
      <c r="N115" s="4"/>
      <c r="O115" s="4"/>
      <c r="P115" s="4"/>
      <c r="Q115" s="4"/>
      <c r="R115" s="50">
        <f t="shared" si="45"/>
        <v>69529.600000000006</v>
      </c>
      <c r="S115" s="4"/>
      <c r="T115" s="4"/>
      <c r="U115" s="57">
        <f t="shared" si="43"/>
        <v>4166.4000000000005</v>
      </c>
      <c r="V115" s="57">
        <f t="shared" ref="V115:AF115" si="50">IF(V$10="",0,V91*$N43)</f>
        <v>4704</v>
      </c>
      <c r="W115" s="57">
        <f t="shared" si="50"/>
        <v>5555.2000000000007</v>
      </c>
      <c r="X115" s="57">
        <f t="shared" si="50"/>
        <v>6249.6</v>
      </c>
      <c r="Y115" s="57">
        <f t="shared" si="50"/>
        <v>6720.0000000000009</v>
      </c>
      <c r="Z115" s="57">
        <f t="shared" si="50"/>
        <v>7638.4000000000005</v>
      </c>
      <c r="AA115" s="57">
        <f t="shared" si="50"/>
        <v>7392.0000000000009</v>
      </c>
      <c r="AB115" s="57">
        <f t="shared" si="50"/>
        <v>6944.0000000000009</v>
      </c>
      <c r="AC115" s="57">
        <f t="shared" si="50"/>
        <v>6249.6</v>
      </c>
      <c r="AD115" s="57">
        <f t="shared" si="50"/>
        <v>5017.6000000000004</v>
      </c>
      <c r="AE115" s="57">
        <f t="shared" si="50"/>
        <v>4860.8</v>
      </c>
      <c r="AF115" s="57">
        <f t="shared" si="50"/>
        <v>4032.0000000000005</v>
      </c>
      <c r="AG115" s="4"/>
      <c r="AH115" s="4"/>
    </row>
    <row r="116" spans="1:34" s="1" customFormat="1" ht="10.199999999999999" x14ac:dyDescent="0.2">
      <c r="A116" s="4"/>
      <c r="B116" s="4"/>
      <c r="C116" s="4"/>
      <c r="D116" s="4"/>
      <c r="E116" s="43" t="str">
        <f>E109</f>
        <v>потребление эл/энергии "ДО"</v>
      </c>
      <c r="F116" s="4"/>
      <c r="G116" s="4"/>
      <c r="H116" s="43" t="str">
        <f>списки!$H$19</f>
        <v>эл/оборудование тип 7</v>
      </c>
      <c r="I116" s="4"/>
      <c r="J116" s="4"/>
      <c r="K116" s="31" t="str">
        <f>IF($E116="","",INDEX(kpi!$H:$H,SUMIFS(kpi!$B:$B,kpi!$E:$E,$E116)))</f>
        <v>кВт*ч</v>
      </c>
      <c r="L116" s="4"/>
      <c r="M116" s="4"/>
      <c r="N116" s="4"/>
      <c r="O116" s="4"/>
      <c r="P116" s="4"/>
      <c r="Q116" s="4"/>
      <c r="R116" s="50">
        <f t="shared" si="45"/>
        <v>527288</v>
      </c>
      <c r="S116" s="4"/>
      <c r="T116" s="4"/>
      <c r="U116" s="57">
        <f t="shared" si="43"/>
        <v>32984</v>
      </c>
      <c r="V116" s="57">
        <f t="shared" ref="V116:AF116" si="51">IF(V$10="",0,V92*$N44)</f>
        <v>36480</v>
      </c>
      <c r="W116" s="57">
        <f t="shared" si="51"/>
        <v>42408</v>
      </c>
      <c r="X116" s="57">
        <f t="shared" si="51"/>
        <v>47120</v>
      </c>
      <c r="Y116" s="57">
        <f t="shared" si="51"/>
        <v>50160</v>
      </c>
      <c r="Z116" s="57">
        <f t="shared" si="51"/>
        <v>56544</v>
      </c>
      <c r="AA116" s="57">
        <f t="shared" si="51"/>
        <v>54720</v>
      </c>
      <c r="AB116" s="57">
        <f t="shared" si="51"/>
        <v>51832</v>
      </c>
      <c r="AC116" s="57">
        <f t="shared" si="51"/>
        <v>47120</v>
      </c>
      <c r="AD116" s="57">
        <f t="shared" si="51"/>
        <v>38304</v>
      </c>
      <c r="AE116" s="57">
        <f t="shared" si="51"/>
        <v>37696</v>
      </c>
      <c r="AF116" s="57">
        <f t="shared" si="51"/>
        <v>31920</v>
      </c>
      <c r="AG116" s="4"/>
      <c r="AH116" s="4"/>
    </row>
    <row r="117" spans="1:34" s="1" customFormat="1" ht="10.199999999999999" x14ac:dyDescent="0.2">
      <c r="A117" s="4"/>
      <c r="B117" s="4"/>
      <c r="C117" s="4"/>
      <c r="D117" s="4"/>
      <c r="E117" s="43" t="str">
        <f>E109</f>
        <v>потребление эл/энергии "ДО"</v>
      </c>
      <c r="F117" s="4"/>
      <c r="G117" s="4"/>
      <c r="H117" s="43" t="str">
        <f>списки!$H$20</f>
        <v>эл/оборудование тип 8</v>
      </c>
      <c r="I117" s="4"/>
      <c r="J117" s="4"/>
      <c r="K117" s="31" t="str">
        <f>IF($E117="","",INDEX(kpi!$H:$H,SUMIFS(kpi!$B:$B,kpi!$E:$E,$E117)))</f>
        <v>кВт*ч</v>
      </c>
      <c r="L117" s="4"/>
      <c r="M117" s="4"/>
      <c r="N117" s="4"/>
      <c r="O117" s="4"/>
      <c r="P117" s="4"/>
      <c r="Q117" s="4"/>
      <c r="R117" s="50">
        <f t="shared" si="45"/>
        <v>685276.8</v>
      </c>
      <c r="S117" s="4"/>
      <c r="T117" s="4"/>
      <c r="U117" s="57">
        <f t="shared" si="43"/>
        <v>45532.800000000003</v>
      </c>
      <c r="V117" s="57">
        <f t="shared" ref="V117:AF117" si="52">IF(V$10="",0,V93*$N45)</f>
        <v>48960</v>
      </c>
      <c r="W117" s="57">
        <f t="shared" si="52"/>
        <v>55651.200000000004</v>
      </c>
      <c r="X117" s="57">
        <f t="shared" si="52"/>
        <v>60710.400000000001</v>
      </c>
      <c r="Y117" s="57">
        <f t="shared" si="52"/>
        <v>63648.000000000007</v>
      </c>
      <c r="Z117" s="57">
        <f t="shared" si="52"/>
        <v>70828.800000000003</v>
      </c>
      <c r="AA117" s="57">
        <f t="shared" si="52"/>
        <v>68544</v>
      </c>
      <c r="AB117" s="57">
        <f t="shared" si="52"/>
        <v>65769.600000000006</v>
      </c>
      <c r="AC117" s="57">
        <f t="shared" si="52"/>
        <v>60710.400000000001</v>
      </c>
      <c r="AD117" s="57">
        <f t="shared" si="52"/>
        <v>50265.600000000006</v>
      </c>
      <c r="AE117" s="57">
        <f t="shared" si="52"/>
        <v>50592</v>
      </c>
      <c r="AF117" s="57">
        <f t="shared" si="52"/>
        <v>44064</v>
      </c>
      <c r="AG117" s="4"/>
      <c r="AH117" s="4"/>
    </row>
    <row r="118" spans="1:34" s="1" customFormat="1" ht="10.199999999999999" x14ac:dyDescent="0.2">
      <c r="A118" s="4"/>
      <c r="B118" s="4"/>
      <c r="C118" s="4"/>
      <c r="D118" s="4"/>
      <c r="E118" s="43" t="str">
        <f>E109</f>
        <v>потребление эл/энергии "ДО"</v>
      </c>
      <c r="F118" s="4"/>
      <c r="G118" s="4"/>
      <c r="H118" s="43" t="str">
        <f>списки!$H$21</f>
        <v>эл/оборудование тип 9</v>
      </c>
      <c r="I118" s="4"/>
      <c r="J118" s="4"/>
      <c r="K118" s="31" t="str">
        <f>IF($E118="","",INDEX(kpi!$H:$H,SUMIFS(kpi!$B:$B,kpi!$E:$E,$E118)))</f>
        <v>кВт*ч</v>
      </c>
      <c r="L118" s="4"/>
      <c r="M118" s="4"/>
      <c r="N118" s="4"/>
      <c r="O118" s="4"/>
      <c r="P118" s="4"/>
      <c r="Q118" s="4"/>
      <c r="R118" s="50">
        <f t="shared" si="45"/>
        <v>763180</v>
      </c>
      <c r="S118" s="4"/>
      <c r="T118" s="4"/>
      <c r="U118" s="57">
        <f t="shared" si="43"/>
        <v>47740</v>
      </c>
      <c r="V118" s="57">
        <f t="shared" ref="V118:AF118" si="53">IF(V$10="",0,V94*$N46)</f>
        <v>52800</v>
      </c>
      <c r="W118" s="57">
        <f t="shared" si="53"/>
        <v>61380</v>
      </c>
      <c r="X118" s="57">
        <f t="shared" si="53"/>
        <v>68200</v>
      </c>
      <c r="Y118" s="57">
        <f t="shared" si="53"/>
        <v>72600</v>
      </c>
      <c r="Z118" s="57">
        <f t="shared" si="53"/>
        <v>81840</v>
      </c>
      <c r="AA118" s="57">
        <f t="shared" si="53"/>
        <v>79200</v>
      </c>
      <c r="AB118" s="57">
        <f t="shared" si="53"/>
        <v>75020</v>
      </c>
      <c r="AC118" s="57">
        <f t="shared" si="53"/>
        <v>68200</v>
      </c>
      <c r="AD118" s="57">
        <f t="shared" si="53"/>
        <v>55440</v>
      </c>
      <c r="AE118" s="57">
        <f t="shared" si="53"/>
        <v>54560</v>
      </c>
      <c r="AF118" s="57">
        <f t="shared" si="53"/>
        <v>46200</v>
      </c>
      <c r="AG118" s="4"/>
      <c r="AH118" s="4"/>
    </row>
    <row r="119" spans="1:34" s="1" customFormat="1" ht="10.199999999999999" x14ac:dyDescent="0.2">
      <c r="A119" s="4"/>
      <c r="B119" s="4"/>
      <c r="C119" s="4"/>
      <c r="D119" s="4"/>
      <c r="E119" s="43" t="str">
        <f>E109</f>
        <v>потребление эл/энергии "ДО"</v>
      </c>
      <c r="F119" s="4"/>
      <c r="G119" s="4"/>
      <c r="H119" s="43" t="str">
        <f>списки!$H$22</f>
        <v>эл/оборудование тип 10</v>
      </c>
      <c r="I119" s="4"/>
      <c r="J119" s="4"/>
      <c r="K119" s="31" t="str">
        <f>IF($E119="","",INDEX(kpi!$H:$H,SUMIFS(kpi!$B:$B,kpi!$E:$E,$E119)))</f>
        <v>кВт*ч</v>
      </c>
      <c r="L119" s="4"/>
      <c r="M119" s="4"/>
      <c r="N119" s="4"/>
      <c r="O119" s="4"/>
      <c r="P119" s="4"/>
      <c r="Q119" s="4"/>
      <c r="R119" s="50">
        <f t="shared" si="45"/>
        <v>0</v>
      </c>
      <c r="S119" s="4"/>
      <c r="T119" s="4"/>
      <c r="U119" s="57">
        <f t="shared" si="43"/>
        <v>0</v>
      </c>
      <c r="V119" s="57">
        <f t="shared" ref="V119:AF119" si="54">IF(V$10="",0,V95*$N47)</f>
        <v>0</v>
      </c>
      <c r="W119" s="57">
        <f t="shared" si="54"/>
        <v>0</v>
      </c>
      <c r="X119" s="57">
        <f t="shared" si="54"/>
        <v>0</v>
      </c>
      <c r="Y119" s="57">
        <f t="shared" si="54"/>
        <v>0</v>
      </c>
      <c r="Z119" s="57">
        <f t="shared" si="54"/>
        <v>0</v>
      </c>
      <c r="AA119" s="57">
        <f t="shared" si="54"/>
        <v>0</v>
      </c>
      <c r="AB119" s="57">
        <f t="shared" si="54"/>
        <v>0</v>
      </c>
      <c r="AC119" s="57">
        <f t="shared" si="54"/>
        <v>0</v>
      </c>
      <c r="AD119" s="57">
        <f t="shared" si="54"/>
        <v>0</v>
      </c>
      <c r="AE119" s="57">
        <f t="shared" si="54"/>
        <v>0</v>
      </c>
      <c r="AF119" s="57">
        <f t="shared" si="54"/>
        <v>0</v>
      </c>
      <c r="AG119" s="4"/>
      <c r="AH119" s="4"/>
    </row>
    <row r="120" spans="1:34" ht="7.0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1"/>
      <c r="L120" s="6"/>
      <c r="M120" s="13"/>
      <c r="N120" s="6"/>
      <c r="O120" s="20"/>
      <c r="P120" s="6"/>
      <c r="Q120" s="6"/>
      <c r="R120" s="6"/>
      <c r="S120" s="6"/>
      <c r="T120" s="6"/>
      <c r="U120" s="4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s="11" customFormat="1" x14ac:dyDescent="0.25">
      <c r="A121" s="10"/>
      <c r="B121" s="10"/>
      <c r="C121" s="10"/>
      <c r="D121" s="10"/>
      <c r="E121" s="55" t="str">
        <f>kpi!$E$24</f>
        <v>потребление эл/энергии "ПОСЛЕ"</v>
      </c>
      <c r="F121" s="10"/>
      <c r="G121" s="10"/>
      <c r="H121" s="10"/>
      <c r="I121" s="10"/>
      <c r="J121" s="10"/>
      <c r="K121" s="112" t="str">
        <f>IF($E121="","",INDEX(kpi!$H:$H,SUMIFS(kpi!$B:$B,kpi!$E:$E,$E121)))</f>
        <v>кВт*ч</v>
      </c>
      <c r="L121" s="10"/>
      <c r="M121" s="13"/>
      <c r="N121" s="10"/>
      <c r="O121" s="20"/>
      <c r="P121" s="10"/>
      <c r="Q121" s="10"/>
      <c r="R121" s="56">
        <f>SUM(R122:R132)</f>
        <v>1375642.4</v>
      </c>
      <c r="S121" s="10"/>
      <c r="T121" s="10"/>
      <c r="U121" s="111">
        <f>SUM(U122:U132)</f>
        <v>85039.2</v>
      </c>
      <c r="V121" s="111">
        <f t="shared" ref="V121" si="55">SUM(V122:V132)</f>
        <v>94584</v>
      </c>
      <c r="W121" s="111">
        <f t="shared" ref="W121" si="56">SUM(W122:W132)</f>
        <v>110434.4</v>
      </c>
      <c r="X121" s="111">
        <f t="shared" ref="X121" si="57">SUM(X122:X132)</f>
        <v>123132</v>
      </c>
      <c r="Y121" s="111">
        <f t="shared" ref="Y121" si="58">SUM(Y122:Y132)</f>
        <v>131448</v>
      </c>
      <c r="Z121" s="111">
        <f t="shared" ref="Z121" si="59">SUM(Z122:Z132)</f>
        <v>148527.20000000001</v>
      </c>
      <c r="AA121" s="111">
        <f t="shared" ref="AA121" si="60">SUM(AA122:AA132)</f>
        <v>143736</v>
      </c>
      <c r="AB121" s="111">
        <f t="shared" ref="AB121" si="61">SUM(AB122:AB132)</f>
        <v>135829.6</v>
      </c>
      <c r="AC121" s="111">
        <f t="shared" ref="AC121" si="62">SUM(AC122:AC132)</f>
        <v>123132</v>
      </c>
      <c r="AD121" s="111">
        <f t="shared" ref="AD121" si="63">SUM(AD122:AD132)</f>
        <v>99747.199999999997</v>
      </c>
      <c r="AE121" s="111">
        <f t="shared" ref="AE121" si="64">SUM(AE122:AE132)</f>
        <v>97736.8</v>
      </c>
      <c r="AF121" s="111">
        <f t="shared" ref="AF121" si="65">SUM(AF122:AF132)</f>
        <v>82296</v>
      </c>
      <c r="AG121" s="10"/>
      <c r="AH121" s="10"/>
    </row>
    <row r="122" spans="1:34" s="1" customFormat="1" ht="10.199999999999999" x14ac:dyDescent="0.2">
      <c r="A122" s="4"/>
      <c r="B122" s="4"/>
      <c r="C122" s="4"/>
      <c r="D122" s="4"/>
      <c r="E122" s="43" t="str">
        <f>E121</f>
        <v>потребление эл/энергии "ПОСЛЕ"</v>
      </c>
      <c r="F122" s="4"/>
      <c r="G122" s="4"/>
      <c r="H122" s="43" t="str">
        <f>списки!$H$13</f>
        <v>эл/оборудование тип 1</v>
      </c>
      <c r="I122" s="4"/>
      <c r="J122" s="4"/>
      <c r="K122" s="31" t="str">
        <f>IF($E122="","",INDEX(kpi!$H:$H,SUMIFS(kpi!$B:$B,kpi!$E:$E,$E122)))</f>
        <v>кВт*ч</v>
      </c>
      <c r="L122" s="4"/>
      <c r="M122" s="4"/>
      <c r="N122" s="4"/>
      <c r="O122" s="4"/>
      <c r="P122" s="4"/>
      <c r="Q122" s="4"/>
      <c r="R122" s="50">
        <f>SUM($T122:$AG122)</f>
        <v>98604</v>
      </c>
      <c r="S122" s="4"/>
      <c r="T122" s="4"/>
      <c r="U122" s="57">
        <f>IF(U$10="",0,U98*$N50)</f>
        <v>5580</v>
      </c>
      <c r="V122" s="57">
        <f t="shared" ref="V122:AF122" si="66">IF(V$10="",0,V98*$N50)</f>
        <v>6480</v>
      </c>
      <c r="W122" s="57">
        <f t="shared" si="66"/>
        <v>7812</v>
      </c>
      <c r="X122" s="57">
        <f t="shared" si="66"/>
        <v>8928</v>
      </c>
      <c r="Y122" s="57">
        <f t="shared" si="66"/>
        <v>9720</v>
      </c>
      <c r="Z122" s="57">
        <f t="shared" si="66"/>
        <v>11160</v>
      </c>
      <c r="AA122" s="57">
        <f t="shared" si="66"/>
        <v>10800</v>
      </c>
      <c r="AB122" s="57">
        <f t="shared" si="66"/>
        <v>10044</v>
      </c>
      <c r="AC122" s="57">
        <f t="shared" si="66"/>
        <v>8928</v>
      </c>
      <c r="AD122" s="57">
        <f t="shared" si="66"/>
        <v>7056</v>
      </c>
      <c r="AE122" s="57">
        <f t="shared" si="66"/>
        <v>6696</v>
      </c>
      <c r="AF122" s="57">
        <f t="shared" si="66"/>
        <v>5400</v>
      </c>
      <c r="AG122" s="4"/>
      <c r="AH122" s="4"/>
    </row>
    <row r="123" spans="1:34" s="1" customFormat="1" ht="10.199999999999999" x14ac:dyDescent="0.2">
      <c r="A123" s="4"/>
      <c r="B123" s="4"/>
      <c r="C123" s="4"/>
      <c r="D123" s="4"/>
      <c r="E123" s="43" t="str">
        <f>E121</f>
        <v>потребление эл/энергии "ПОСЛЕ"</v>
      </c>
      <c r="F123" s="4"/>
      <c r="G123" s="4"/>
      <c r="H123" s="43" t="str">
        <f>списки!$H$14</f>
        <v>эл/оборудование тип 2</v>
      </c>
      <c r="I123" s="4"/>
      <c r="J123" s="4"/>
      <c r="K123" s="31" t="str">
        <f>IF($E123="","",INDEX(kpi!$H:$H,SUMIFS(kpi!$B:$B,kpi!$E:$E,$E123)))</f>
        <v>кВт*ч</v>
      </c>
      <c r="L123" s="4"/>
      <c r="M123" s="4"/>
      <c r="N123" s="4"/>
      <c r="O123" s="4"/>
      <c r="P123" s="4"/>
      <c r="Q123" s="4"/>
      <c r="R123" s="50">
        <f t="shared" ref="R123:R131" si="67">SUM($T123:$AG123)</f>
        <v>18624</v>
      </c>
      <c r="S123" s="4"/>
      <c r="T123" s="4"/>
      <c r="U123" s="57">
        <f t="shared" ref="U123:AF131" si="68">IF(U$10="",0,U99*$N51)</f>
        <v>1116</v>
      </c>
      <c r="V123" s="57">
        <f t="shared" si="68"/>
        <v>1260</v>
      </c>
      <c r="W123" s="57">
        <f t="shared" si="68"/>
        <v>1488</v>
      </c>
      <c r="X123" s="57">
        <f t="shared" si="68"/>
        <v>1674</v>
      </c>
      <c r="Y123" s="57">
        <f t="shared" si="68"/>
        <v>1800</v>
      </c>
      <c r="Z123" s="57">
        <f t="shared" si="68"/>
        <v>2046</v>
      </c>
      <c r="AA123" s="57">
        <f t="shared" si="68"/>
        <v>1980</v>
      </c>
      <c r="AB123" s="57">
        <f t="shared" si="68"/>
        <v>1860</v>
      </c>
      <c r="AC123" s="57">
        <f t="shared" si="68"/>
        <v>1674</v>
      </c>
      <c r="AD123" s="57">
        <f t="shared" si="68"/>
        <v>1344</v>
      </c>
      <c r="AE123" s="57">
        <f t="shared" si="68"/>
        <v>1302</v>
      </c>
      <c r="AF123" s="57">
        <f t="shared" si="68"/>
        <v>1080</v>
      </c>
      <c r="AG123" s="4"/>
      <c r="AH123" s="4"/>
    </row>
    <row r="124" spans="1:34" s="1" customFormat="1" ht="10.199999999999999" x14ac:dyDescent="0.2">
      <c r="A124" s="4"/>
      <c r="B124" s="4"/>
      <c r="C124" s="4"/>
      <c r="D124" s="4"/>
      <c r="E124" s="43" t="str">
        <f>E121</f>
        <v>потребление эл/энергии "ПОСЛЕ"</v>
      </c>
      <c r="F124" s="4"/>
      <c r="G124" s="4"/>
      <c r="H124" s="43" t="str">
        <f>списки!$H$15</f>
        <v>эл/оборудование тип 3</v>
      </c>
      <c r="I124" s="4"/>
      <c r="J124" s="4"/>
      <c r="K124" s="31" t="str">
        <f>IF($E124="","",INDEX(kpi!$H:$H,SUMIFS(kpi!$B:$B,kpi!$E:$E,$E124)))</f>
        <v>кВт*ч</v>
      </c>
      <c r="L124" s="4"/>
      <c r="M124" s="4"/>
      <c r="N124" s="4"/>
      <c r="O124" s="4"/>
      <c r="P124" s="4"/>
      <c r="Q124" s="4"/>
      <c r="R124" s="50">
        <f t="shared" si="67"/>
        <v>61054.400000000001</v>
      </c>
      <c r="S124" s="4"/>
      <c r="T124" s="4"/>
      <c r="U124" s="57">
        <f t="shared" si="68"/>
        <v>3819.2000000000003</v>
      </c>
      <c r="V124" s="57">
        <f t="shared" si="68"/>
        <v>4224</v>
      </c>
      <c r="W124" s="57">
        <f t="shared" si="68"/>
        <v>4910.4000000000005</v>
      </c>
      <c r="X124" s="57">
        <f t="shared" si="68"/>
        <v>5456</v>
      </c>
      <c r="Y124" s="57">
        <f t="shared" si="68"/>
        <v>5808</v>
      </c>
      <c r="Z124" s="57">
        <f t="shared" si="68"/>
        <v>6547.2</v>
      </c>
      <c r="AA124" s="57">
        <f t="shared" si="68"/>
        <v>6336</v>
      </c>
      <c r="AB124" s="57">
        <f t="shared" si="68"/>
        <v>6001.6</v>
      </c>
      <c r="AC124" s="57">
        <f t="shared" si="68"/>
        <v>5456</v>
      </c>
      <c r="AD124" s="57">
        <f t="shared" si="68"/>
        <v>4435.2</v>
      </c>
      <c r="AE124" s="57">
        <f t="shared" si="68"/>
        <v>4364.8</v>
      </c>
      <c r="AF124" s="57">
        <f t="shared" si="68"/>
        <v>3696</v>
      </c>
      <c r="AG124" s="4"/>
      <c r="AH124" s="4"/>
    </row>
    <row r="125" spans="1:34" s="1" customFormat="1" ht="10.199999999999999" x14ac:dyDescent="0.2">
      <c r="A125" s="4"/>
      <c r="B125" s="4"/>
      <c r="C125" s="4"/>
      <c r="D125" s="4"/>
      <c r="E125" s="43" t="str">
        <f>E121</f>
        <v>потребление эл/энергии "ПОСЛЕ"</v>
      </c>
      <c r="F125" s="4"/>
      <c r="G125" s="4"/>
      <c r="H125" s="43" t="str">
        <f>списки!$H$16</f>
        <v>эл/оборудование тип 4</v>
      </c>
      <c r="I125" s="4"/>
      <c r="J125" s="4"/>
      <c r="K125" s="31" t="str">
        <f>IF($E125="","",INDEX(kpi!$H:$H,SUMIFS(kpi!$B:$B,kpi!$E:$E,$E125)))</f>
        <v>кВт*ч</v>
      </c>
      <c r="L125" s="4"/>
      <c r="M125" s="4"/>
      <c r="N125" s="4"/>
      <c r="O125" s="4"/>
      <c r="P125" s="4"/>
      <c r="Q125" s="4"/>
      <c r="R125" s="50">
        <f t="shared" si="67"/>
        <v>230040</v>
      </c>
      <c r="S125" s="4"/>
      <c r="T125" s="4"/>
      <c r="U125" s="57">
        <f t="shared" si="68"/>
        <v>14880</v>
      </c>
      <c r="V125" s="57">
        <f t="shared" si="68"/>
        <v>16200</v>
      </c>
      <c r="W125" s="57">
        <f t="shared" si="68"/>
        <v>18600</v>
      </c>
      <c r="X125" s="57">
        <f t="shared" si="68"/>
        <v>20460</v>
      </c>
      <c r="Y125" s="57">
        <f t="shared" si="68"/>
        <v>21600</v>
      </c>
      <c r="Z125" s="57">
        <f t="shared" si="68"/>
        <v>24180</v>
      </c>
      <c r="AA125" s="57">
        <f t="shared" si="68"/>
        <v>23400</v>
      </c>
      <c r="AB125" s="57">
        <f t="shared" si="68"/>
        <v>22320</v>
      </c>
      <c r="AC125" s="57">
        <f t="shared" si="68"/>
        <v>20460</v>
      </c>
      <c r="AD125" s="57">
        <f t="shared" si="68"/>
        <v>16800</v>
      </c>
      <c r="AE125" s="57">
        <f t="shared" si="68"/>
        <v>16740</v>
      </c>
      <c r="AF125" s="57">
        <f t="shared" si="68"/>
        <v>14400</v>
      </c>
      <c r="AG125" s="4"/>
      <c r="AH125" s="4"/>
    </row>
    <row r="126" spans="1:34" s="1" customFormat="1" ht="10.199999999999999" x14ac:dyDescent="0.2">
      <c r="A126" s="4"/>
      <c r="B126" s="4"/>
      <c r="C126" s="4"/>
      <c r="D126" s="4"/>
      <c r="E126" s="43" t="str">
        <f>E121</f>
        <v>потребление эл/энергии "ПОСЛЕ"</v>
      </c>
      <c r="F126" s="4"/>
      <c r="G126" s="4"/>
      <c r="H126" s="43" t="str">
        <f>списки!$H$17</f>
        <v>эл/оборудование тип 5</v>
      </c>
      <c r="I126" s="4"/>
      <c r="J126" s="4"/>
      <c r="K126" s="31" t="str">
        <f>IF($E126="","",INDEX(kpi!$H:$H,SUMIFS(kpi!$B:$B,kpi!$E:$E,$E126)))</f>
        <v>кВт*ч</v>
      </c>
      <c r="L126" s="4"/>
      <c r="M126" s="4"/>
      <c r="N126" s="4"/>
      <c r="O126" s="4"/>
      <c r="P126" s="4"/>
      <c r="Q126" s="4"/>
      <c r="R126" s="50">
        <f t="shared" si="67"/>
        <v>273900</v>
      </c>
      <c r="S126" s="4"/>
      <c r="T126" s="4"/>
      <c r="U126" s="57">
        <f t="shared" si="68"/>
        <v>15500</v>
      </c>
      <c r="V126" s="57">
        <f t="shared" si="68"/>
        <v>18000</v>
      </c>
      <c r="W126" s="57">
        <f t="shared" si="68"/>
        <v>21700</v>
      </c>
      <c r="X126" s="57">
        <f t="shared" si="68"/>
        <v>24800</v>
      </c>
      <c r="Y126" s="57">
        <f t="shared" si="68"/>
        <v>27000</v>
      </c>
      <c r="Z126" s="57">
        <f t="shared" si="68"/>
        <v>31000</v>
      </c>
      <c r="AA126" s="57">
        <f t="shared" si="68"/>
        <v>30000</v>
      </c>
      <c r="AB126" s="57">
        <f t="shared" si="68"/>
        <v>27900</v>
      </c>
      <c r="AC126" s="57">
        <f t="shared" si="68"/>
        <v>24800</v>
      </c>
      <c r="AD126" s="57">
        <f t="shared" si="68"/>
        <v>19600</v>
      </c>
      <c r="AE126" s="57">
        <f t="shared" si="68"/>
        <v>18600</v>
      </c>
      <c r="AF126" s="57">
        <f t="shared" si="68"/>
        <v>15000</v>
      </c>
      <c r="AG126" s="4"/>
      <c r="AH126" s="4"/>
    </row>
    <row r="127" spans="1:34" s="1" customFormat="1" ht="10.199999999999999" x14ac:dyDescent="0.2">
      <c r="A127" s="4"/>
      <c r="B127" s="4"/>
      <c r="C127" s="4"/>
      <c r="D127" s="4"/>
      <c r="E127" s="43" t="str">
        <f>E121</f>
        <v>потребление эл/энергии "ПОСЛЕ"</v>
      </c>
      <c r="F127" s="4"/>
      <c r="G127" s="4"/>
      <c r="H127" s="43" t="str">
        <f>списки!$H$18</f>
        <v>эл/оборудование тип 6</v>
      </c>
      <c r="I127" s="4"/>
      <c r="J127" s="4"/>
      <c r="K127" s="31" t="str">
        <f>IF($E127="","",INDEX(kpi!$H:$H,SUMIFS(kpi!$B:$B,kpi!$E:$E,$E127)))</f>
        <v>кВт*ч</v>
      </c>
      <c r="L127" s="4"/>
      <c r="M127" s="4"/>
      <c r="N127" s="4"/>
      <c r="O127" s="4"/>
      <c r="P127" s="4"/>
      <c r="Q127" s="4"/>
      <c r="R127" s="50">
        <f t="shared" si="67"/>
        <v>18624</v>
      </c>
      <c r="S127" s="4"/>
      <c r="T127" s="4"/>
      <c r="U127" s="57">
        <f t="shared" si="68"/>
        <v>1116</v>
      </c>
      <c r="V127" s="57">
        <f t="shared" si="68"/>
        <v>1260</v>
      </c>
      <c r="W127" s="57">
        <f t="shared" si="68"/>
        <v>1488</v>
      </c>
      <c r="X127" s="57">
        <f t="shared" si="68"/>
        <v>1674</v>
      </c>
      <c r="Y127" s="57">
        <f t="shared" si="68"/>
        <v>1800</v>
      </c>
      <c r="Z127" s="57">
        <f t="shared" si="68"/>
        <v>2046</v>
      </c>
      <c r="AA127" s="57">
        <f t="shared" si="68"/>
        <v>1980</v>
      </c>
      <c r="AB127" s="57">
        <f t="shared" si="68"/>
        <v>1860</v>
      </c>
      <c r="AC127" s="57">
        <f t="shared" si="68"/>
        <v>1674</v>
      </c>
      <c r="AD127" s="57">
        <f t="shared" si="68"/>
        <v>1344</v>
      </c>
      <c r="AE127" s="57">
        <f t="shared" si="68"/>
        <v>1302</v>
      </c>
      <c r="AF127" s="57">
        <f t="shared" si="68"/>
        <v>1080</v>
      </c>
      <c r="AG127" s="4"/>
      <c r="AH127" s="4"/>
    </row>
    <row r="128" spans="1:34" s="1" customFormat="1" ht="10.199999999999999" x14ac:dyDescent="0.2">
      <c r="A128" s="4"/>
      <c r="B128" s="4"/>
      <c r="C128" s="4"/>
      <c r="D128" s="4"/>
      <c r="E128" s="43" t="str">
        <f>E121</f>
        <v>потребление эл/энергии "ПОСЛЕ"</v>
      </c>
      <c r="F128" s="4"/>
      <c r="G128" s="4"/>
      <c r="H128" s="43" t="str">
        <f>списки!$H$19</f>
        <v>эл/оборудование тип 7</v>
      </c>
      <c r="I128" s="4"/>
      <c r="J128" s="4"/>
      <c r="K128" s="31" t="str">
        <f>IF($E128="","",INDEX(kpi!$H:$H,SUMIFS(kpi!$B:$B,kpi!$E:$E,$E128)))</f>
        <v>кВт*ч</v>
      </c>
      <c r="L128" s="4"/>
      <c r="M128" s="4"/>
      <c r="N128" s="4"/>
      <c r="O128" s="4"/>
      <c r="P128" s="4"/>
      <c r="Q128" s="4"/>
      <c r="R128" s="50">
        <f t="shared" si="67"/>
        <v>291396</v>
      </c>
      <c r="S128" s="4"/>
      <c r="T128" s="4"/>
      <c r="U128" s="57">
        <f t="shared" si="68"/>
        <v>18228</v>
      </c>
      <c r="V128" s="57">
        <f t="shared" si="68"/>
        <v>20160</v>
      </c>
      <c r="W128" s="57">
        <f t="shared" si="68"/>
        <v>23436</v>
      </c>
      <c r="X128" s="57">
        <f t="shared" si="68"/>
        <v>26040</v>
      </c>
      <c r="Y128" s="57">
        <f t="shared" si="68"/>
        <v>27720</v>
      </c>
      <c r="Z128" s="57">
        <f t="shared" si="68"/>
        <v>31248</v>
      </c>
      <c r="AA128" s="57">
        <f t="shared" si="68"/>
        <v>30240</v>
      </c>
      <c r="AB128" s="57">
        <f t="shared" si="68"/>
        <v>28644</v>
      </c>
      <c r="AC128" s="57">
        <f t="shared" si="68"/>
        <v>26040</v>
      </c>
      <c r="AD128" s="57">
        <f t="shared" si="68"/>
        <v>21168</v>
      </c>
      <c r="AE128" s="57">
        <f t="shared" si="68"/>
        <v>20832</v>
      </c>
      <c r="AF128" s="57">
        <f t="shared" si="68"/>
        <v>17640</v>
      </c>
      <c r="AG128" s="4"/>
      <c r="AH128" s="4"/>
    </row>
    <row r="129" spans="1:34" s="1" customFormat="1" ht="10.199999999999999" x14ac:dyDescent="0.2">
      <c r="A129" s="4"/>
      <c r="B129" s="4"/>
      <c r="C129" s="4"/>
      <c r="D129" s="4"/>
      <c r="E129" s="43" t="str">
        <f>E121</f>
        <v>потребление эл/энергии "ПОСЛЕ"</v>
      </c>
      <c r="F129" s="4"/>
      <c r="G129" s="4"/>
      <c r="H129" s="43" t="str">
        <f>списки!$H$20</f>
        <v>эл/оборудование тип 8</v>
      </c>
      <c r="I129" s="4"/>
      <c r="J129" s="4"/>
      <c r="K129" s="31" t="str">
        <f>IF($E129="","",INDEX(kpi!$H:$H,SUMIFS(kpi!$B:$B,kpi!$E:$E,$E129)))</f>
        <v>кВт*ч</v>
      </c>
      <c r="L129" s="4"/>
      <c r="M129" s="4"/>
      <c r="N129" s="4"/>
      <c r="O129" s="4"/>
      <c r="P129" s="4"/>
      <c r="Q129" s="4"/>
      <c r="R129" s="50">
        <f t="shared" si="67"/>
        <v>0</v>
      </c>
      <c r="S129" s="4"/>
      <c r="T129" s="4"/>
      <c r="U129" s="57">
        <f t="shared" si="68"/>
        <v>0</v>
      </c>
      <c r="V129" s="57">
        <f t="shared" si="68"/>
        <v>0</v>
      </c>
      <c r="W129" s="57">
        <f t="shared" si="68"/>
        <v>0</v>
      </c>
      <c r="X129" s="57">
        <f t="shared" si="68"/>
        <v>0</v>
      </c>
      <c r="Y129" s="57">
        <f t="shared" si="68"/>
        <v>0</v>
      </c>
      <c r="Z129" s="57">
        <f t="shared" si="68"/>
        <v>0</v>
      </c>
      <c r="AA129" s="57">
        <f t="shared" si="68"/>
        <v>0</v>
      </c>
      <c r="AB129" s="57">
        <f t="shared" si="68"/>
        <v>0</v>
      </c>
      <c r="AC129" s="57">
        <f t="shared" si="68"/>
        <v>0</v>
      </c>
      <c r="AD129" s="57">
        <f t="shared" si="68"/>
        <v>0</v>
      </c>
      <c r="AE129" s="57">
        <f t="shared" si="68"/>
        <v>0</v>
      </c>
      <c r="AF129" s="57">
        <f t="shared" si="68"/>
        <v>0</v>
      </c>
      <c r="AG129" s="4"/>
      <c r="AH129" s="4"/>
    </row>
    <row r="130" spans="1:34" s="1" customFormat="1" ht="10.199999999999999" x14ac:dyDescent="0.2">
      <c r="A130" s="4"/>
      <c r="B130" s="4"/>
      <c r="C130" s="4"/>
      <c r="D130" s="4"/>
      <c r="E130" s="43" t="str">
        <f>E121</f>
        <v>потребление эл/энергии "ПОСЛЕ"</v>
      </c>
      <c r="F130" s="4"/>
      <c r="G130" s="4"/>
      <c r="H130" s="43" t="str">
        <f>списки!$H$21</f>
        <v>эл/оборудование тип 9</v>
      </c>
      <c r="I130" s="4"/>
      <c r="J130" s="4"/>
      <c r="K130" s="31" t="str">
        <f>IF($E130="","",INDEX(kpi!$H:$H,SUMIFS(kpi!$B:$B,kpi!$E:$E,$E130)))</f>
        <v>кВт*ч</v>
      </c>
      <c r="L130" s="4"/>
      <c r="M130" s="4"/>
      <c r="N130" s="4"/>
      <c r="O130" s="4"/>
      <c r="P130" s="4"/>
      <c r="Q130" s="4"/>
      <c r="R130" s="50">
        <f t="shared" si="67"/>
        <v>0</v>
      </c>
      <c r="S130" s="4"/>
      <c r="T130" s="4"/>
      <c r="U130" s="57">
        <f t="shared" si="68"/>
        <v>0</v>
      </c>
      <c r="V130" s="57">
        <f t="shared" si="68"/>
        <v>0</v>
      </c>
      <c r="W130" s="57">
        <f t="shared" si="68"/>
        <v>0</v>
      </c>
      <c r="X130" s="57">
        <f t="shared" si="68"/>
        <v>0</v>
      </c>
      <c r="Y130" s="57">
        <f t="shared" si="68"/>
        <v>0</v>
      </c>
      <c r="Z130" s="57">
        <f t="shared" si="68"/>
        <v>0</v>
      </c>
      <c r="AA130" s="57">
        <f t="shared" si="68"/>
        <v>0</v>
      </c>
      <c r="AB130" s="57">
        <f t="shared" si="68"/>
        <v>0</v>
      </c>
      <c r="AC130" s="57">
        <f t="shared" si="68"/>
        <v>0</v>
      </c>
      <c r="AD130" s="57">
        <f t="shared" si="68"/>
        <v>0</v>
      </c>
      <c r="AE130" s="57">
        <f t="shared" si="68"/>
        <v>0</v>
      </c>
      <c r="AF130" s="57">
        <f t="shared" si="68"/>
        <v>0</v>
      </c>
      <c r="AG130" s="4"/>
      <c r="AH130" s="4"/>
    </row>
    <row r="131" spans="1:34" s="1" customFormat="1" ht="10.199999999999999" x14ac:dyDescent="0.2">
      <c r="A131" s="4"/>
      <c r="B131" s="4"/>
      <c r="C131" s="4"/>
      <c r="D131" s="4"/>
      <c r="E131" s="43" t="str">
        <f>E121</f>
        <v>потребление эл/энергии "ПОСЛЕ"</v>
      </c>
      <c r="F131" s="4"/>
      <c r="G131" s="4"/>
      <c r="H131" s="43" t="str">
        <f>списки!$H$22</f>
        <v>эл/оборудование тип 10</v>
      </c>
      <c r="I131" s="4"/>
      <c r="J131" s="4"/>
      <c r="K131" s="31" t="str">
        <f>IF($E131="","",INDEX(kpi!$H:$H,SUMIFS(kpi!$B:$B,kpi!$E:$E,$E131)))</f>
        <v>кВт*ч</v>
      </c>
      <c r="L131" s="4"/>
      <c r="M131" s="4"/>
      <c r="N131" s="4"/>
      <c r="O131" s="4"/>
      <c r="P131" s="4"/>
      <c r="Q131" s="4"/>
      <c r="R131" s="50">
        <f t="shared" si="67"/>
        <v>383400</v>
      </c>
      <c r="S131" s="4"/>
      <c r="T131" s="4"/>
      <c r="U131" s="57">
        <f t="shared" si="68"/>
        <v>24800</v>
      </c>
      <c r="V131" s="57">
        <f t="shared" si="68"/>
        <v>27000</v>
      </c>
      <c r="W131" s="57">
        <f t="shared" si="68"/>
        <v>31000</v>
      </c>
      <c r="X131" s="57">
        <f t="shared" si="68"/>
        <v>34100</v>
      </c>
      <c r="Y131" s="57">
        <f t="shared" si="68"/>
        <v>36000</v>
      </c>
      <c r="Z131" s="57">
        <f t="shared" si="68"/>
        <v>40300</v>
      </c>
      <c r="AA131" s="57">
        <f t="shared" si="68"/>
        <v>39000</v>
      </c>
      <c r="AB131" s="57">
        <f t="shared" si="68"/>
        <v>37200</v>
      </c>
      <c r="AC131" s="57">
        <f t="shared" si="68"/>
        <v>34100</v>
      </c>
      <c r="AD131" s="57">
        <f t="shared" si="68"/>
        <v>28000</v>
      </c>
      <c r="AE131" s="57">
        <f t="shared" si="68"/>
        <v>27900</v>
      </c>
      <c r="AF131" s="57">
        <f t="shared" si="68"/>
        <v>24000</v>
      </c>
      <c r="AG131" s="4"/>
      <c r="AH131" s="4"/>
    </row>
    <row r="132" spans="1:34" ht="7.0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31"/>
      <c r="L132" s="6"/>
      <c r="M132" s="13"/>
      <c r="N132" s="6"/>
      <c r="O132" s="20"/>
      <c r="P132" s="6"/>
      <c r="Q132" s="6"/>
      <c r="R132" s="6"/>
      <c r="S132" s="6"/>
      <c r="T132" s="6"/>
      <c r="U132" s="4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s="11" customFormat="1" x14ac:dyDescent="0.25">
      <c r="A133" s="10"/>
      <c r="B133" s="10"/>
      <c r="C133" s="10"/>
      <c r="D133" s="10"/>
      <c r="E133" s="58" t="str">
        <f>kpi!$E$25</f>
        <v>эффективность проекта</v>
      </c>
      <c r="F133" s="10"/>
      <c r="G133" s="10"/>
      <c r="H133" s="10"/>
      <c r="I133" s="10"/>
      <c r="J133" s="10"/>
      <c r="K133" s="113" t="str">
        <f>IF($E133="","",INDEX(kpi!$H:$H,SUMIFS(kpi!$B:$B,kpi!$E:$E,$E133)))</f>
        <v>кВт*ч</v>
      </c>
      <c r="L133" s="10"/>
      <c r="M133" s="13"/>
      <c r="N133" s="10"/>
      <c r="O133" s="20"/>
      <c r="P133" s="10"/>
      <c r="Q133" s="10"/>
      <c r="R133" s="59">
        <f>SUM(R134:R144)</f>
        <v>-2442544</v>
      </c>
      <c r="S133" s="10"/>
      <c r="T133" s="10"/>
      <c r="U133" s="111">
        <f>SUM(U134:U144)</f>
        <v>-152644</v>
      </c>
      <c r="V133" s="111">
        <f t="shared" ref="V133" si="69">SUM(V134:V144)</f>
        <v>-168900</v>
      </c>
      <c r="W133" s="111">
        <f t="shared" ref="W133" si="70">SUM(W134:W144)</f>
        <v>-196416</v>
      </c>
      <c r="X133" s="111">
        <f t="shared" ref="X133" si="71">SUM(X134:X144)</f>
        <v>-218302</v>
      </c>
      <c r="Y133" s="111">
        <f t="shared" ref="Y133" si="72">SUM(Y134:Y144)</f>
        <v>-232440</v>
      </c>
      <c r="Z133" s="111">
        <f t="shared" ref="Z133" si="73">SUM(Z134:Z144)</f>
        <v>-262074</v>
      </c>
      <c r="AA133" s="111">
        <f t="shared" ref="AA133" si="74">SUM(AA134:AA144)</f>
        <v>-253620</v>
      </c>
      <c r="AB133" s="111">
        <f t="shared" ref="AB133" si="75">SUM(AB134:AB144)</f>
        <v>-240188</v>
      </c>
      <c r="AC133" s="111">
        <f t="shared" ref="AC133" si="76">SUM(AC134:AC144)</f>
        <v>-218302</v>
      </c>
      <c r="AD133" s="111">
        <f t="shared" ref="AD133" si="77">SUM(AD134:AD144)</f>
        <v>-177408</v>
      </c>
      <c r="AE133" s="111">
        <f t="shared" ref="AE133" si="78">SUM(AE134:AE144)</f>
        <v>-174530</v>
      </c>
      <c r="AF133" s="111">
        <f t="shared" ref="AF133" si="79">SUM(AF134:AF144)</f>
        <v>-147720</v>
      </c>
      <c r="AG133" s="10"/>
      <c r="AH133" s="10"/>
    </row>
    <row r="134" spans="1:34" s="1" customFormat="1" ht="10.199999999999999" x14ac:dyDescent="0.2">
      <c r="A134" s="4"/>
      <c r="B134" s="4"/>
      <c r="C134" s="4"/>
      <c r="D134" s="4"/>
      <c r="E134" s="43" t="str">
        <f>E133</f>
        <v>эффективность проекта</v>
      </c>
      <c r="F134" s="4"/>
      <c r="G134" s="4"/>
      <c r="H134" s="43" t="str">
        <f>списки!$H$13</f>
        <v>эл/оборудование тип 1</v>
      </c>
      <c r="I134" s="4"/>
      <c r="J134" s="4"/>
      <c r="K134" s="31" t="str">
        <f>IF($E134="","",INDEX(kpi!$H:$H,SUMIFS(kpi!$B:$B,kpi!$E:$E,$E134)))</f>
        <v>кВт*ч</v>
      </c>
      <c r="L134" s="4"/>
      <c r="M134" s="4"/>
      <c r="N134" s="4"/>
      <c r="O134" s="4"/>
      <c r="P134" s="4"/>
      <c r="Q134" s="4"/>
      <c r="R134" s="50">
        <f>SUM($T134:$AG134)</f>
        <v>-175296</v>
      </c>
      <c r="S134" s="4"/>
      <c r="T134" s="4"/>
      <c r="U134" s="57">
        <f>U122-U110</f>
        <v>-9920</v>
      </c>
      <c r="V134" s="57">
        <f t="shared" ref="V134:AF134" si="80">V122-V110</f>
        <v>-11520</v>
      </c>
      <c r="W134" s="57">
        <f t="shared" si="80"/>
        <v>-13888</v>
      </c>
      <c r="X134" s="57">
        <f t="shared" si="80"/>
        <v>-15872</v>
      </c>
      <c r="Y134" s="57">
        <f t="shared" si="80"/>
        <v>-17280</v>
      </c>
      <c r="Z134" s="57">
        <f t="shared" si="80"/>
        <v>-19840</v>
      </c>
      <c r="AA134" s="57">
        <f t="shared" si="80"/>
        <v>-19200</v>
      </c>
      <c r="AB134" s="57">
        <f t="shared" si="80"/>
        <v>-17856</v>
      </c>
      <c r="AC134" s="57">
        <f t="shared" si="80"/>
        <v>-15872</v>
      </c>
      <c r="AD134" s="57">
        <f t="shared" si="80"/>
        <v>-12544</v>
      </c>
      <c r="AE134" s="57">
        <f t="shared" si="80"/>
        <v>-11904</v>
      </c>
      <c r="AF134" s="57">
        <f t="shared" si="80"/>
        <v>-9600</v>
      </c>
      <c r="AG134" s="4"/>
      <c r="AH134" s="4"/>
    </row>
    <row r="135" spans="1:34" s="1" customFormat="1" ht="10.199999999999999" x14ac:dyDescent="0.2">
      <c r="A135" s="4"/>
      <c r="B135" s="4"/>
      <c r="C135" s="4"/>
      <c r="D135" s="4"/>
      <c r="E135" s="43" t="str">
        <f>E133</f>
        <v>эффективность проекта</v>
      </c>
      <c r="F135" s="4"/>
      <c r="G135" s="4"/>
      <c r="H135" s="43" t="str">
        <f>списки!$H$14</f>
        <v>эл/оборудование тип 2</v>
      </c>
      <c r="I135" s="4"/>
      <c r="J135" s="4"/>
      <c r="K135" s="31" t="str">
        <f>IF($E135="","",INDEX(kpi!$H:$H,SUMIFS(kpi!$B:$B,kpi!$E:$E,$E135)))</f>
        <v>кВт*ч</v>
      </c>
      <c r="L135" s="4"/>
      <c r="M135" s="4"/>
      <c r="N135" s="4"/>
      <c r="O135" s="4"/>
      <c r="P135" s="4"/>
      <c r="Q135" s="4"/>
      <c r="R135" s="50">
        <f t="shared" ref="R135:R143" si="81">SUM($T135:$AG135)</f>
        <v>-93120</v>
      </c>
      <c r="S135" s="4"/>
      <c r="T135" s="4"/>
      <c r="U135" s="57">
        <f t="shared" ref="U135:AF143" si="82">U123-U111</f>
        <v>-5580</v>
      </c>
      <c r="V135" s="57">
        <f t="shared" si="82"/>
        <v>-6300</v>
      </c>
      <c r="W135" s="57">
        <f t="shared" si="82"/>
        <v>-7440</v>
      </c>
      <c r="X135" s="57">
        <f t="shared" si="82"/>
        <v>-8370</v>
      </c>
      <c r="Y135" s="57">
        <f t="shared" si="82"/>
        <v>-9000</v>
      </c>
      <c r="Z135" s="57">
        <f t="shared" si="82"/>
        <v>-10230</v>
      </c>
      <c r="AA135" s="57">
        <f t="shared" si="82"/>
        <v>-9900</v>
      </c>
      <c r="AB135" s="57">
        <f t="shared" si="82"/>
        <v>-9300</v>
      </c>
      <c r="AC135" s="57">
        <f t="shared" si="82"/>
        <v>-8370</v>
      </c>
      <c r="AD135" s="57">
        <f t="shared" si="82"/>
        <v>-6720</v>
      </c>
      <c r="AE135" s="57">
        <f t="shared" si="82"/>
        <v>-6510</v>
      </c>
      <c r="AF135" s="57">
        <f t="shared" si="82"/>
        <v>-5400</v>
      </c>
      <c r="AG135" s="4"/>
      <c r="AH135" s="4"/>
    </row>
    <row r="136" spans="1:34" s="1" customFormat="1" ht="10.199999999999999" x14ac:dyDescent="0.2">
      <c r="A136" s="4"/>
      <c r="B136" s="4"/>
      <c r="C136" s="4"/>
      <c r="D136" s="4"/>
      <c r="E136" s="43" t="str">
        <f>E133</f>
        <v>эффективность проекта</v>
      </c>
      <c r="F136" s="4"/>
      <c r="G136" s="4"/>
      <c r="H136" s="43" t="str">
        <f>списки!$H$15</f>
        <v>эл/оборудование тип 3</v>
      </c>
      <c r="I136" s="4"/>
      <c r="J136" s="4"/>
      <c r="K136" s="31" t="str">
        <f>IF($E136="","",INDEX(kpi!$H:$H,SUMIFS(kpi!$B:$B,kpi!$E:$E,$E136)))</f>
        <v>кВт*ч</v>
      </c>
      <c r="L136" s="4"/>
      <c r="M136" s="4"/>
      <c r="N136" s="4"/>
      <c r="O136" s="4"/>
      <c r="P136" s="4"/>
      <c r="Q136" s="4"/>
      <c r="R136" s="50">
        <f t="shared" si="81"/>
        <v>-258093.6</v>
      </c>
      <c r="S136" s="4"/>
      <c r="T136" s="4"/>
      <c r="U136" s="57">
        <f t="shared" si="82"/>
        <v>-16144.8</v>
      </c>
      <c r="V136" s="57">
        <f t="shared" si="82"/>
        <v>-17856</v>
      </c>
      <c r="W136" s="57">
        <f t="shared" si="82"/>
        <v>-20757.599999999999</v>
      </c>
      <c r="X136" s="57">
        <f t="shared" si="82"/>
        <v>-23064</v>
      </c>
      <c r="Y136" s="57">
        <f t="shared" si="82"/>
        <v>-24552</v>
      </c>
      <c r="Z136" s="57">
        <f t="shared" si="82"/>
        <v>-27676.799999999999</v>
      </c>
      <c r="AA136" s="57">
        <f t="shared" si="82"/>
        <v>-26784</v>
      </c>
      <c r="AB136" s="57">
        <f t="shared" si="82"/>
        <v>-25370.400000000001</v>
      </c>
      <c r="AC136" s="57">
        <f t="shared" si="82"/>
        <v>-23064</v>
      </c>
      <c r="AD136" s="57">
        <f t="shared" si="82"/>
        <v>-18748.8</v>
      </c>
      <c r="AE136" s="57">
        <f t="shared" si="82"/>
        <v>-18451.2</v>
      </c>
      <c r="AF136" s="57">
        <f t="shared" si="82"/>
        <v>-15624</v>
      </c>
      <c r="AG136" s="4"/>
      <c r="AH136" s="4"/>
    </row>
    <row r="137" spans="1:34" s="1" customFormat="1" ht="10.199999999999999" x14ac:dyDescent="0.2">
      <c r="A137" s="4"/>
      <c r="B137" s="4"/>
      <c r="C137" s="4"/>
      <c r="D137" s="4"/>
      <c r="E137" s="43" t="str">
        <f>E133</f>
        <v>эффективность проекта</v>
      </c>
      <c r="F137" s="4"/>
      <c r="G137" s="4"/>
      <c r="H137" s="43" t="str">
        <f>списки!$H$16</f>
        <v>эл/оборудование тип 4</v>
      </c>
      <c r="I137" s="4"/>
      <c r="J137" s="4"/>
      <c r="K137" s="31" t="str">
        <f>IF($E137="","",INDEX(kpi!$H:$H,SUMIFS(kpi!$B:$B,kpi!$E:$E,$E137)))</f>
        <v>кВт*ч</v>
      </c>
      <c r="L137" s="4"/>
      <c r="M137" s="4"/>
      <c r="N137" s="4"/>
      <c r="O137" s="4"/>
      <c r="P137" s="4"/>
      <c r="Q137" s="4"/>
      <c r="R137" s="50">
        <f t="shared" si="81"/>
        <v>-345060</v>
      </c>
      <c r="S137" s="4"/>
      <c r="T137" s="4"/>
      <c r="U137" s="57">
        <f t="shared" si="82"/>
        <v>-22320</v>
      </c>
      <c r="V137" s="57">
        <f t="shared" si="82"/>
        <v>-24300</v>
      </c>
      <c r="W137" s="57">
        <f t="shared" si="82"/>
        <v>-27900</v>
      </c>
      <c r="X137" s="57">
        <f t="shared" si="82"/>
        <v>-30690</v>
      </c>
      <c r="Y137" s="57">
        <f t="shared" si="82"/>
        <v>-32400</v>
      </c>
      <c r="Z137" s="57">
        <f t="shared" si="82"/>
        <v>-36270</v>
      </c>
      <c r="AA137" s="57">
        <f t="shared" si="82"/>
        <v>-35100</v>
      </c>
      <c r="AB137" s="57">
        <f t="shared" si="82"/>
        <v>-33480</v>
      </c>
      <c r="AC137" s="57">
        <f t="shared" si="82"/>
        <v>-30690</v>
      </c>
      <c r="AD137" s="57">
        <f t="shared" si="82"/>
        <v>-25200</v>
      </c>
      <c r="AE137" s="57">
        <f t="shared" si="82"/>
        <v>-25110</v>
      </c>
      <c r="AF137" s="57">
        <f t="shared" si="82"/>
        <v>-21600</v>
      </c>
      <c r="AG137" s="4"/>
      <c r="AH137" s="4"/>
    </row>
    <row r="138" spans="1:34" s="1" customFormat="1" ht="10.199999999999999" x14ac:dyDescent="0.2">
      <c r="A138" s="4"/>
      <c r="B138" s="4"/>
      <c r="C138" s="4"/>
      <c r="D138" s="4"/>
      <c r="E138" s="43" t="str">
        <f>E133</f>
        <v>эффективность проекта</v>
      </c>
      <c r="F138" s="4"/>
      <c r="G138" s="4"/>
      <c r="H138" s="43" t="str">
        <f>списки!$H$17</f>
        <v>эл/оборудование тип 5</v>
      </c>
      <c r="I138" s="4"/>
      <c r="J138" s="4"/>
      <c r="K138" s="31" t="str">
        <f>IF($E138="","",INDEX(kpi!$H:$H,SUMIFS(kpi!$B:$B,kpi!$E:$E,$E138)))</f>
        <v>кВт*ч</v>
      </c>
      <c r="L138" s="4"/>
      <c r="M138" s="4"/>
      <c r="N138" s="4"/>
      <c r="O138" s="4"/>
      <c r="P138" s="4"/>
      <c r="Q138" s="4"/>
      <c r="R138" s="50">
        <f t="shared" si="81"/>
        <v>-219120</v>
      </c>
      <c r="S138" s="4"/>
      <c r="T138" s="4"/>
      <c r="U138" s="57">
        <f t="shared" si="82"/>
        <v>-12400</v>
      </c>
      <c r="V138" s="57">
        <f t="shared" si="82"/>
        <v>-14400</v>
      </c>
      <c r="W138" s="57">
        <f t="shared" si="82"/>
        <v>-17360</v>
      </c>
      <c r="X138" s="57">
        <f t="shared" si="82"/>
        <v>-19840</v>
      </c>
      <c r="Y138" s="57">
        <f t="shared" si="82"/>
        <v>-21600</v>
      </c>
      <c r="Z138" s="57">
        <f t="shared" si="82"/>
        <v>-24800</v>
      </c>
      <c r="AA138" s="57">
        <f t="shared" si="82"/>
        <v>-24000</v>
      </c>
      <c r="AB138" s="57">
        <f t="shared" si="82"/>
        <v>-22320</v>
      </c>
      <c r="AC138" s="57">
        <f t="shared" si="82"/>
        <v>-19840</v>
      </c>
      <c r="AD138" s="57">
        <f t="shared" si="82"/>
        <v>-15680</v>
      </c>
      <c r="AE138" s="57">
        <f t="shared" si="82"/>
        <v>-14880</v>
      </c>
      <c r="AF138" s="57">
        <f t="shared" si="82"/>
        <v>-12000</v>
      </c>
      <c r="AG138" s="4"/>
      <c r="AH138" s="4"/>
    </row>
    <row r="139" spans="1:34" s="1" customFormat="1" ht="10.199999999999999" x14ac:dyDescent="0.2">
      <c r="A139" s="4"/>
      <c r="B139" s="4"/>
      <c r="C139" s="4"/>
      <c r="D139" s="4"/>
      <c r="E139" s="43" t="str">
        <f>E133</f>
        <v>эффективность проекта</v>
      </c>
      <c r="F139" s="4"/>
      <c r="G139" s="4"/>
      <c r="H139" s="43" t="str">
        <f>списки!$H$18</f>
        <v>эл/оборудование тип 6</v>
      </c>
      <c r="I139" s="4"/>
      <c r="J139" s="4"/>
      <c r="K139" s="31" t="str">
        <f>IF($E139="","",INDEX(kpi!$H:$H,SUMIFS(kpi!$B:$B,kpi!$E:$E,$E139)))</f>
        <v>кВт*ч</v>
      </c>
      <c r="L139" s="4"/>
      <c r="M139" s="4"/>
      <c r="N139" s="4"/>
      <c r="O139" s="4"/>
      <c r="P139" s="4"/>
      <c r="Q139" s="4"/>
      <c r="R139" s="50">
        <f t="shared" si="81"/>
        <v>-50905.600000000006</v>
      </c>
      <c r="S139" s="4"/>
      <c r="T139" s="4"/>
      <c r="U139" s="57">
        <f t="shared" si="82"/>
        <v>-3050.4000000000005</v>
      </c>
      <c r="V139" s="57">
        <f t="shared" si="82"/>
        <v>-3444</v>
      </c>
      <c r="W139" s="57">
        <f t="shared" si="82"/>
        <v>-4067.2000000000007</v>
      </c>
      <c r="X139" s="57">
        <f t="shared" si="82"/>
        <v>-4575.6000000000004</v>
      </c>
      <c r="Y139" s="57">
        <f t="shared" si="82"/>
        <v>-4920.0000000000009</v>
      </c>
      <c r="Z139" s="57">
        <f t="shared" si="82"/>
        <v>-5592.4000000000005</v>
      </c>
      <c r="AA139" s="57">
        <f t="shared" si="82"/>
        <v>-5412.0000000000009</v>
      </c>
      <c r="AB139" s="57">
        <f t="shared" si="82"/>
        <v>-5084.0000000000009</v>
      </c>
      <c r="AC139" s="57">
        <f t="shared" si="82"/>
        <v>-4575.6000000000004</v>
      </c>
      <c r="AD139" s="57">
        <f t="shared" si="82"/>
        <v>-3673.6000000000004</v>
      </c>
      <c r="AE139" s="57">
        <f t="shared" si="82"/>
        <v>-3558.8</v>
      </c>
      <c r="AF139" s="57">
        <f t="shared" si="82"/>
        <v>-2952.0000000000005</v>
      </c>
      <c r="AG139" s="4"/>
      <c r="AH139" s="4"/>
    </row>
    <row r="140" spans="1:34" s="1" customFormat="1" ht="10.199999999999999" x14ac:dyDescent="0.2">
      <c r="A140" s="4"/>
      <c r="B140" s="4"/>
      <c r="C140" s="4"/>
      <c r="D140" s="4"/>
      <c r="E140" s="43" t="str">
        <f>E133</f>
        <v>эффективность проекта</v>
      </c>
      <c r="F140" s="4"/>
      <c r="G140" s="4"/>
      <c r="H140" s="43" t="str">
        <f>списки!$H$19</f>
        <v>эл/оборудование тип 7</v>
      </c>
      <c r="I140" s="4"/>
      <c r="J140" s="4"/>
      <c r="K140" s="31" t="str">
        <f>IF($E140="","",INDEX(kpi!$H:$H,SUMIFS(kpi!$B:$B,kpi!$E:$E,$E140)))</f>
        <v>кВт*ч</v>
      </c>
      <c r="L140" s="4"/>
      <c r="M140" s="4"/>
      <c r="N140" s="4"/>
      <c r="O140" s="4"/>
      <c r="P140" s="4"/>
      <c r="Q140" s="4"/>
      <c r="R140" s="50">
        <f t="shared" si="81"/>
        <v>-235892</v>
      </c>
      <c r="S140" s="4"/>
      <c r="T140" s="4"/>
      <c r="U140" s="57">
        <f t="shared" si="82"/>
        <v>-14756</v>
      </c>
      <c r="V140" s="57">
        <f t="shared" si="82"/>
        <v>-16320</v>
      </c>
      <c r="W140" s="57">
        <f t="shared" si="82"/>
        <v>-18972</v>
      </c>
      <c r="X140" s="57">
        <f t="shared" si="82"/>
        <v>-21080</v>
      </c>
      <c r="Y140" s="57">
        <f t="shared" si="82"/>
        <v>-22440</v>
      </c>
      <c r="Z140" s="57">
        <f t="shared" si="82"/>
        <v>-25296</v>
      </c>
      <c r="AA140" s="57">
        <f t="shared" si="82"/>
        <v>-24480</v>
      </c>
      <c r="AB140" s="57">
        <f t="shared" si="82"/>
        <v>-23188</v>
      </c>
      <c r="AC140" s="57">
        <f t="shared" si="82"/>
        <v>-21080</v>
      </c>
      <c r="AD140" s="57">
        <f t="shared" si="82"/>
        <v>-17136</v>
      </c>
      <c r="AE140" s="57">
        <f t="shared" si="82"/>
        <v>-16864</v>
      </c>
      <c r="AF140" s="57">
        <f t="shared" si="82"/>
        <v>-14280</v>
      </c>
      <c r="AG140" s="4"/>
      <c r="AH140" s="4"/>
    </row>
    <row r="141" spans="1:34" s="1" customFormat="1" ht="10.199999999999999" x14ac:dyDescent="0.2">
      <c r="A141" s="4"/>
      <c r="B141" s="4"/>
      <c r="C141" s="4"/>
      <c r="D141" s="4"/>
      <c r="E141" s="43" t="str">
        <f>E133</f>
        <v>эффективность проекта</v>
      </c>
      <c r="F141" s="4"/>
      <c r="G141" s="4"/>
      <c r="H141" s="43" t="str">
        <f>списки!$H$20</f>
        <v>эл/оборудование тип 8</v>
      </c>
      <c r="I141" s="4"/>
      <c r="J141" s="4"/>
      <c r="K141" s="31" t="str">
        <f>IF($E141="","",INDEX(kpi!$H:$H,SUMIFS(kpi!$B:$B,kpi!$E:$E,$E141)))</f>
        <v>кВт*ч</v>
      </c>
      <c r="L141" s="4"/>
      <c r="M141" s="4"/>
      <c r="N141" s="4"/>
      <c r="O141" s="4"/>
      <c r="P141" s="4"/>
      <c r="Q141" s="4"/>
      <c r="R141" s="50">
        <f t="shared" si="81"/>
        <v>-685276.8</v>
      </c>
      <c r="S141" s="4"/>
      <c r="T141" s="4"/>
      <c r="U141" s="57">
        <f t="shared" si="82"/>
        <v>-45532.800000000003</v>
      </c>
      <c r="V141" s="57">
        <f t="shared" si="82"/>
        <v>-48960</v>
      </c>
      <c r="W141" s="57">
        <f t="shared" si="82"/>
        <v>-55651.200000000004</v>
      </c>
      <c r="X141" s="57">
        <f t="shared" si="82"/>
        <v>-60710.400000000001</v>
      </c>
      <c r="Y141" s="57">
        <f t="shared" si="82"/>
        <v>-63648.000000000007</v>
      </c>
      <c r="Z141" s="57">
        <f t="shared" si="82"/>
        <v>-70828.800000000003</v>
      </c>
      <c r="AA141" s="57">
        <f t="shared" si="82"/>
        <v>-68544</v>
      </c>
      <c r="AB141" s="57">
        <f t="shared" si="82"/>
        <v>-65769.600000000006</v>
      </c>
      <c r="AC141" s="57">
        <f t="shared" si="82"/>
        <v>-60710.400000000001</v>
      </c>
      <c r="AD141" s="57">
        <f t="shared" si="82"/>
        <v>-50265.600000000006</v>
      </c>
      <c r="AE141" s="57">
        <f t="shared" si="82"/>
        <v>-50592</v>
      </c>
      <c r="AF141" s="57">
        <f t="shared" si="82"/>
        <v>-44064</v>
      </c>
      <c r="AG141" s="4"/>
      <c r="AH141" s="4"/>
    </row>
    <row r="142" spans="1:34" s="1" customFormat="1" ht="10.199999999999999" x14ac:dyDescent="0.2">
      <c r="A142" s="4"/>
      <c r="B142" s="4"/>
      <c r="C142" s="4"/>
      <c r="D142" s="4"/>
      <c r="E142" s="43" t="str">
        <f>E133</f>
        <v>эффективность проекта</v>
      </c>
      <c r="F142" s="4"/>
      <c r="G142" s="4"/>
      <c r="H142" s="43" t="str">
        <f>списки!$H$21</f>
        <v>эл/оборудование тип 9</v>
      </c>
      <c r="I142" s="4"/>
      <c r="J142" s="4"/>
      <c r="K142" s="31" t="str">
        <f>IF($E142="","",INDEX(kpi!$H:$H,SUMIFS(kpi!$B:$B,kpi!$E:$E,$E142)))</f>
        <v>кВт*ч</v>
      </c>
      <c r="L142" s="4"/>
      <c r="M142" s="4"/>
      <c r="N142" s="4"/>
      <c r="O142" s="4"/>
      <c r="P142" s="4"/>
      <c r="Q142" s="4"/>
      <c r="R142" s="50">
        <f t="shared" si="81"/>
        <v>-763180</v>
      </c>
      <c r="S142" s="4"/>
      <c r="T142" s="4"/>
      <c r="U142" s="57">
        <f t="shared" si="82"/>
        <v>-47740</v>
      </c>
      <c r="V142" s="57">
        <f t="shared" si="82"/>
        <v>-52800</v>
      </c>
      <c r="W142" s="57">
        <f t="shared" si="82"/>
        <v>-61380</v>
      </c>
      <c r="X142" s="57">
        <f t="shared" si="82"/>
        <v>-68200</v>
      </c>
      <c r="Y142" s="57">
        <f t="shared" si="82"/>
        <v>-72600</v>
      </c>
      <c r="Z142" s="57">
        <f t="shared" si="82"/>
        <v>-81840</v>
      </c>
      <c r="AA142" s="57">
        <f t="shared" si="82"/>
        <v>-79200</v>
      </c>
      <c r="AB142" s="57">
        <f t="shared" si="82"/>
        <v>-75020</v>
      </c>
      <c r="AC142" s="57">
        <f t="shared" si="82"/>
        <v>-68200</v>
      </c>
      <c r="AD142" s="57">
        <f t="shared" si="82"/>
        <v>-55440</v>
      </c>
      <c r="AE142" s="57">
        <f t="shared" si="82"/>
        <v>-54560</v>
      </c>
      <c r="AF142" s="57">
        <f t="shared" si="82"/>
        <v>-46200</v>
      </c>
      <c r="AG142" s="4"/>
      <c r="AH142" s="4"/>
    </row>
    <row r="143" spans="1:34" s="1" customFormat="1" ht="10.199999999999999" x14ac:dyDescent="0.2">
      <c r="A143" s="4"/>
      <c r="B143" s="4"/>
      <c r="C143" s="4"/>
      <c r="D143" s="4"/>
      <c r="E143" s="43" t="str">
        <f>E133</f>
        <v>эффективность проекта</v>
      </c>
      <c r="F143" s="4"/>
      <c r="G143" s="4"/>
      <c r="H143" s="43" t="str">
        <f>списки!$H$22</f>
        <v>эл/оборудование тип 10</v>
      </c>
      <c r="I143" s="4"/>
      <c r="J143" s="4"/>
      <c r="K143" s="31" t="str">
        <f>IF($E143="","",INDEX(kpi!$H:$H,SUMIFS(kpi!$B:$B,kpi!$E:$E,$E143)))</f>
        <v>кВт*ч</v>
      </c>
      <c r="L143" s="4"/>
      <c r="M143" s="4"/>
      <c r="N143" s="4"/>
      <c r="O143" s="4"/>
      <c r="P143" s="4"/>
      <c r="Q143" s="4"/>
      <c r="R143" s="50">
        <f t="shared" si="81"/>
        <v>383400</v>
      </c>
      <c r="S143" s="4"/>
      <c r="T143" s="4"/>
      <c r="U143" s="57">
        <f t="shared" si="82"/>
        <v>24800</v>
      </c>
      <c r="V143" s="57">
        <f t="shared" si="82"/>
        <v>27000</v>
      </c>
      <c r="W143" s="57">
        <f t="shared" si="82"/>
        <v>31000</v>
      </c>
      <c r="X143" s="57">
        <f t="shared" si="82"/>
        <v>34100</v>
      </c>
      <c r="Y143" s="57">
        <f t="shared" si="82"/>
        <v>36000</v>
      </c>
      <c r="Z143" s="57">
        <f t="shared" si="82"/>
        <v>40300</v>
      </c>
      <c r="AA143" s="57">
        <f t="shared" si="82"/>
        <v>39000</v>
      </c>
      <c r="AB143" s="57">
        <f t="shared" si="82"/>
        <v>37200</v>
      </c>
      <c r="AC143" s="57">
        <f t="shared" si="82"/>
        <v>34100</v>
      </c>
      <c r="AD143" s="57">
        <f t="shared" si="82"/>
        <v>28000</v>
      </c>
      <c r="AE143" s="57">
        <f t="shared" si="82"/>
        <v>27900</v>
      </c>
      <c r="AF143" s="57">
        <f t="shared" si="82"/>
        <v>24000</v>
      </c>
      <c r="AG143" s="4"/>
      <c r="AH143" s="4"/>
    </row>
    <row r="144" spans="1:34" ht="7.0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1"/>
      <c r="L144" s="6"/>
      <c r="M144" s="13"/>
      <c r="N144" s="6"/>
      <c r="O144" s="20"/>
      <c r="P144" s="6"/>
      <c r="Q144" s="6"/>
      <c r="R144" s="6"/>
      <c r="S144" s="6"/>
      <c r="T144" s="6"/>
      <c r="U144" s="4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31"/>
      <c r="L145" s="6"/>
      <c r="M145" s="13"/>
      <c r="N145" s="6"/>
      <c r="O145" s="20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31"/>
      <c r="L146" s="6"/>
      <c r="M146" s="13"/>
      <c r="N146" s="6"/>
      <c r="O146" s="20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31"/>
      <c r="L147" s="6"/>
      <c r="M147" s="13"/>
      <c r="N147" s="6"/>
      <c r="O147" s="20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31"/>
      <c r="L148" s="6"/>
      <c r="M148" s="13"/>
      <c r="N148" s="6"/>
      <c r="O148" s="20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31"/>
      <c r="L149" s="6"/>
      <c r="M149" s="13"/>
      <c r="N149" s="6"/>
      <c r="O149" s="20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31"/>
      <c r="L150" s="6"/>
      <c r="M150" s="13"/>
      <c r="N150" s="6"/>
      <c r="O150" s="20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31"/>
      <c r="L151" s="6"/>
      <c r="M151" s="13"/>
      <c r="N151" s="6"/>
      <c r="O151" s="20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31"/>
      <c r="L152" s="6"/>
      <c r="M152" s="13"/>
      <c r="N152" s="6"/>
      <c r="O152" s="20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31"/>
      <c r="L153" s="6"/>
      <c r="M153" s="13"/>
      <c r="N153" s="6"/>
      <c r="O153" s="20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31"/>
      <c r="L154" s="6"/>
      <c r="M154" s="13"/>
      <c r="N154" s="6"/>
      <c r="O154" s="20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31"/>
      <c r="L155" s="6"/>
      <c r="M155" s="13"/>
      <c r="N155" s="6"/>
      <c r="O155" s="20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31"/>
      <c r="L156" s="6"/>
      <c r="M156" s="13"/>
      <c r="N156" s="6"/>
      <c r="O156" s="20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31"/>
      <c r="L157" s="6"/>
      <c r="M157" s="13"/>
      <c r="N157" s="6"/>
      <c r="O157" s="20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31"/>
      <c r="L158" s="6"/>
      <c r="M158" s="13"/>
      <c r="N158" s="6"/>
      <c r="O158" s="20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31"/>
      <c r="L159" s="6"/>
      <c r="M159" s="13"/>
      <c r="N159" s="6"/>
      <c r="O159" s="20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31"/>
      <c r="L160" s="6"/>
      <c r="M160" s="13"/>
      <c r="N160" s="6"/>
      <c r="O160" s="20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31"/>
      <c r="L161" s="6"/>
      <c r="M161" s="13"/>
      <c r="N161" s="6"/>
      <c r="O161" s="20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31"/>
      <c r="L162" s="6"/>
      <c r="M162" s="13"/>
      <c r="N162" s="6"/>
      <c r="O162" s="20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31"/>
      <c r="L163" s="6"/>
      <c r="M163" s="13"/>
      <c r="N163" s="6"/>
      <c r="O163" s="20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31"/>
      <c r="L164" s="6"/>
      <c r="M164" s="13"/>
      <c r="N164" s="6"/>
      <c r="O164" s="20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31"/>
      <c r="L165" s="6"/>
      <c r="M165" s="13"/>
      <c r="N165" s="6"/>
      <c r="O165" s="20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31"/>
      <c r="L166" s="6"/>
      <c r="M166" s="13"/>
      <c r="N166" s="6"/>
      <c r="O166" s="20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31"/>
      <c r="L167" s="6"/>
      <c r="M167" s="13"/>
      <c r="N167" s="6"/>
      <c r="O167" s="20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31"/>
      <c r="L168" s="6"/>
      <c r="M168" s="13"/>
      <c r="N168" s="6"/>
      <c r="O168" s="20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31"/>
      <c r="L169" s="6"/>
      <c r="M169" s="13"/>
      <c r="N169" s="6"/>
      <c r="O169" s="20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31"/>
      <c r="L170" s="6"/>
      <c r="M170" s="13"/>
      <c r="N170" s="6"/>
      <c r="O170" s="20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31"/>
      <c r="L171" s="6"/>
      <c r="M171" s="13"/>
      <c r="N171" s="6"/>
      <c r="O171" s="20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31"/>
      <c r="L172" s="6"/>
      <c r="M172" s="13"/>
      <c r="N172" s="6"/>
      <c r="O172" s="20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31"/>
      <c r="L173" s="6"/>
      <c r="M173" s="13"/>
      <c r="N173" s="6"/>
      <c r="O173" s="20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31"/>
      <c r="L174" s="6"/>
      <c r="M174" s="13"/>
      <c r="N174" s="6"/>
      <c r="O174" s="20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31"/>
      <c r="L175" s="6"/>
      <c r="M175" s="13"/>
      <c r="N175" s="6"/>
      <c r="O175" s="20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31"/>
      <c r="L176" s="6"/>
      <c r="M176" s="13"/>
      <c r="N176" s="6"/>
      <c r="O176" s="20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31"/>
      <c r="L177" s="6"/>
      <c r="M177" s="13"/>
      <c r="N177" s="6"/>
      <c r="O177" s="20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31"/>
      <c r="L178" s="6"/>
      <c r="M178" s="13"/>
      <c r="N178" s="6"/>
      <c r="O178" s="20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31"/>
      <c r="L179" s="6"/>
      <c r="M179" s="13"/>
      <c r="N179" s="6"/>
      <c r="O179" s="20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31"/>
      <c r="L180" s="6"/>
      <c r="M180" s="13"/>
      <c r="N180" s="6"/>
      <c r="O180" s="20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31"/>
      <c r="L181" s="6"/>
      <c r="M181" s="13"/>
      <c r="N181" s="6"/>
      <c r="O181" s="20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31"/>
      <c r="L182" s="6"/>
      <c r="M182" s="13"/>
      <c r="N182" s="6"/>
      <c r="O182" s="20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31"/>
      <c r="L183" s="6"/>
      <c r="M183" s="13"/>
      <c r="N183" s="6"/>
      <c r="O183" s="20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31"/>
      <c r="L184" s="6"/>
      <c r="M184" s="13"/>
      <c r="N184" s="6"/>
      <c r="O184" s="20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31"/>
      <c r="L185" s="6"/>
      <c r="M185" s="13"/>
      <c r="N185" s="6"/>
      <c r="O185" s="20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31"/>
      <c r="L186" s="6"/>
      <c r="M186" s="13"/>
      <c r="N186" s="6"/>
      <c r="O186" s="20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31"/>
      <c r="L187" s="6"/>
      <c r="M187" s="13"/>
      <c r="N187" s="6"/>
      <c r="O187" s="20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31"/>
      <c r="L188" s="6"/>
      <c r="M188" s="13"/>
      <c r="N188" s="6"/>
      <c r="O188" s="20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31"/>
      <c r="L189" s="6"/>
      <c r="M189" s="13"/>
      <c r="N189" s="6"/>
      <c r="O189" s="20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31"/>
      <c r="L190" s="6"/>
      <c r="M190" s="13"/>
      <c r="N190" s="6"/>
      <c r="O190" s="20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31"/>
      <c r="L191" s="6"/>
      <c r="M191" s="13"/>
      <c r="N191" s="6"/>
      <c r="O191" s="20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31"/>
      <c r="L192" s="6"/>
      <c r="M192" s="13"/>
      <c r="N192" s="6"/>
      <c r="O192" s="20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31"/>
      <c r="L193" s="6"/>
      <c r="M193" s="13"/>
      <c r="N193" s="6"/>
      <c r="O193" s="20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31"/>
      <c r="L194" s="6"/>
      <c r="M194" s="13"/>
      <c r="N194" s="6"/>
      <c r="O194" s="20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31"/>
      <c r="L195" s="6"/>
      <c r="M195" s="13"/>
      <c r="N195" s="6"/>
      <c r="O195" s="20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31"/>
      <c r="L196" s="6"/>
      <c r="M196" s="13"/>
      <c r="N196" s="6"/>
      <c r="O196" s="20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31"/>
      <c r="L197" s="6"/>
      <c r="M197" s="13"/>
      <c r="N197" s="6"/>
      <c r="O197" s="20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31"/>
      <c r="L198" s="6"/>
      <c r="M198" s="13"/>
      <c r="N198" s="6"/>
      <c r="O198" s="20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31"/>
      <c r="L199" s="6"/>
      <c r="M199" s="13"/>
      <c r="N199" s="6"/>
      <c r="O199" s="20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31"/>
      <c r="L200" s="6"/>
      <c r="M200" s="13"/>
      <c r="N200" s="6"/>
      <c r="O200" s="20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31"/>
      <c r="L201" s="6"/>
      <c r="M201" s="13"/>
      <c r="N201" s="6"/>
      <c r="O201" s="20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31"/>
      <c r="L202" s="6"/>
      <c r="M202" s="13"/>
      <c r="N202" s="6"/>
      <c r="O202" s="20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31"/>
      <c r="L203" s="6"/>
      <c r="M203" s="13"/>
      <c r="N203" s="6"/>
      <c r="O203" s="20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31"/>
      <c r="L204" s="6"/>
      <c r="M204" s="13"/>
      <c r="N204" s="6"/>
      <c r="O204" s="20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</sheetData>
  <conditionalFormatting sqref="U9:AF10">
    <cfRule type="containsBlanks" dxfId="169" priority="12">
      <formula>LEN(TRIM(U9))=0</formula>
    </cfRule>
  </conditionalFormatting>
  <conditionalFormatting sqref="N14:N23">
    <cfRule type="containsBlanks" dxfId="168" priority="10">
      <formula>LEN(TRIM(N14))=0</formula>
    </cfRule>
  </conditionalFormatting>
  <conditionalFormatting sqref="N38:N47">
    <cfRule type="containsBlanks" dxfId="167" priority="9">
      <formula>LEN(TRIM(N38))=0</formula>
    </cfRule>
  </conditionalFormatting>
  <conditionalFormatting sqref="U62:AF71">
    <cfRule type="containsBlanks" dxfId="166" priority="7">
      <formula>LEN(TRIM(U62))=0</formula>
    </cfRule>
  </conditionalFormatting>
  <conditionalFormatting sqref="N26:N35">
    <cfRule type="containsBlanks" dxfId="165" priority="5">
      <formula>LEN(TRIM(N26))=0</formula>
    </cfRule>
  </conditionalFormatting>
  <conditionalFormatting sqref="N50:N59">
    <cfRule type="containsBlanks" dxfId="164" priority="4">
      <formula>LEN(TRIM(N50))=0</formula>
    </cfRule>
  </conditionalFormatting>
  <conditionalFormatting sqref="U74:AF83">
    <cfRule type="containsBlanks" dxfId="163" priority="3">
      <formula>LEN(TRIM(U74))=0</formula>
    </cfRule>
  </conditionalFormatting>
  <conditionalFormatting sqref="G8:J8">
    <cfRule type="cellIs" dxfId="162" priority="2" operator="equal">
      <formula>0</formula>
    </cfRule>
  </conditionalFormatting>
  <conditionalFormatting sqref="H8">
    <cfRule type="containsBlanks" dxfId="161" priority="1">
      <formula>LEN(TRIM(H8))=0</formula>
    </cfRule>
  </conditionalFormatting>
  <dataValidations count="2">
    <dataValidation type="whole" operator="greaterThanOrEqual" allowBlank="1" showInputMessage="1" showErrorMessage="1" sqref="N26:N35 N14:N23">
      <formula1>0</formula1>
    </dataValidation>
    <dataValidation type="decimal" operator="greaterThanOrEqual" allowBlank="1" showInputMessage="1" showErrorMessage="1" sqref="N38:N47 U62:AF71 N50:N59 U74:AF83 H8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HN84"/>
  <sheetViews>
    <sheetView workbookViewId="0">
      <pane xSplit="19" ySplit="11" topLeftCell="T12" activePane="bottomRight" state="frozen"/>
      <selection pane="topRight" activeCell="T1" sqref="T1"/>
      <selection pane="bottomLeft" activeCell="A12" sqref="A12"/>
      <selection pane="bottomRight" activeCell="A9" sqref="A9"/>
    </sheetView>
  </sheetViews>
  <sheetFormatPr defaultRowHeight="12" x14ac:dyDescent="0.25"/>
  <cols>
    <col min="1" max="4" width="1.77734375" style="2" customWidth="1"/>
    <col min="5" max="5" width="35.88671875" style="2" bestFit="1" customWidth="1"/>
    <col min="6" max="7" width="1.77734375" style="2" customWidth="1"/>
    <col min="8" max="8" width="17.5546875" style="2" bestFit="1" customWidth="1"/>
    <col min="9" max="10" width="1.77734375" style="2" customWidth="1"/>
    <col min="11" max="11" width="5.5546875" style="33" bestFit="1" customWidth="1"/>
    <col min="12" max="12" width="1.77734375" style="2" customWidth="1"/>
    <col min="13" max="13" width="1.77734375" style="14" customWidth="1"/>
    <col min="14" max="14" width="8.88671875" style="2"/>
    <col min="15" max="15" width="1.77734375" style="21" customWidth="1"/>
    <col min="16" max="17" width="1.77734375" style="2" customWidth="1"/>
    <col min="18" max="18" width="8.88671875" style="90"/>
    <col min="19" max="20" width="1.77734375" style="2" customWidth="1"/>
    <col min="21" max="220" width="8.88671875" style="2"/>
    <col min="221" max="222" width="1.77734375" style="2" customWidth="1"/>
    <col min="223" max="16384" width="8.88671875" style="2"/>
  </cols>
  <sheetData>
    <row r="1" spans="1:222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81"/>
      <c r="S1" s="4"/>
      <c r="T1" s="4"/>
      <c r="U1" s="4">
        <v>1</v>
      </c>
      <c r="V1" s="4">
        <f>IF(V10="","",U1+1)</f>
        <v>2</v>
      </c>
      <c r="W1" s="4">
        <f t="shared" ref="W1:CH1" si="0">IF(W10="","",V1+1)</f>
        <v>3</v>
      </c>
      <c r="X1" s="4">
        <f t="shared" si="0"/>
        <v>4</v>
      </c>
      <c r="Y1" s="4">
        <f t="shared" si="0"/>
        <v>5</v>
      </c>
      <c r="Z1" s="4">
        <f t="shared" si="0"/>
        <v>6</v>
      </c>
      <c r="AA1" s="4">
        <f t="shared" si="0"/>
        <v>7</v>
      </c>
      <c r="AB1" s="4">
        <f t="shared" si="0"/>
        <v>8</v>
      </c>
      <c r="AC1" s="4">
        <f t="shared" si="0"/>
        <v>9</v>
      </c>
      <c r="AD1" s="4">
        <f t="shared" si="0"/>
        <v>10</v>
      </c>
      <c r="AE1" s="4" t="str">
        <f t="shared" si="0"/>
        <v/>
      </c>
      <c r="AF1" s="4" t="str">
        <f t="shared" si="0"/>
        <v/>
      </c>
      <c r="AG1" s="4" t="str">
        <f t="shared" si="0"/>
        <v/>
      </c>
      <c r="AH1" s="4" t="str">
        <f t="shared" si="0"/>
        <v/>
      </c>
      <c r="AI1" s="4" t="str">
        <f t="shared" si="0"/>
        <v/>
      </c>
      <c r="AJ1" s="4" t="str">
        <f t="shared" si="0"/>
        <v/>
      </c>
      <c r="AK1" s="4" t="str">
        <f t="shared" si="0"/>
        <v/>
      </c>
      <c r="AL1" s="4" t="str">
        <f t="shared" si="0"/>
        <v/>
      </c>
      <c r="AM1" s="4" t="str">
        <f t="shared" si="0"/>
        <v/>
      </c>
      <c r="AN1" s="4" t="str">
        <f t="shared" si="0"/>
        <v/>
      </c>
      <c r="AO1" s="4" t="str">
        <f t="shared" si="0"/>
        <v/>
      </c>
      <c r="AP1" s="4" t="str">
        <f t="shared" si="0"/>
        <v/>
      </c>
      <c r="AQ1" s="4" t="str">
        <f t="shared" si="0"/>
        <v/>
      </c>
      <c r="AR1" s="4" t="str">
        <f t="shared" si="0"/>
        <v/>
      </c>
      <c r="AS1" s="4" t="str">
        <f t="shared" si="0"/>
        <v/>
      </c>
      <c r="AT1" s="4" t="str">
        <f t="shared" si="0"/>
        <v/>
      </c>
      <c r="AU1" s="4" t="str">
        <f t="shared" si="0"/>
        <v/>
      </c>
      <c r="AV1" s="4" t="str">
        <f t="shared" si="0"/>
        <v/>
      </c>
      <c r="AW1" s="4" t="str">
        <f t="shared" si="0"/>
        <v/>
      </c>
      <c r="AX1" s="4" t="str">
        <f t="shared" si="0"/>
        <v/>
      </c>
      <c r="AY1" s="4" t="str">
        <f t="shared" si="0"/>
        <v/>
      </c>
      <c r="AZ1" s="4" t="str">
        <f t="shared" si="0"/>
        <v/>
      </c>
      <c r="BA1" s="4" t="str">
        <f t="shared" si="0"/>
        <v/>
      </c>
      <c r="BB1" s="4" t="str">
        <f t="shared" si="0"/>
        <v/>
      </c>
      <c r="BC1" s="4" t="str">
        <f t="shared" si="0"/>
        <v/>
      </c>
      <c r="BD1" s="4" t="str">
        <f t="shared" si="0"/>
        <v/>
      </c>
      <c r="BE1" s="4" t="str">
        <f t="shared" si="0"/>
        <v/>
      </c>
      <c r="BF1" s="4" t="str">
        <f t="shared" si="0"/>
        <v/>
      </c>
      <c r="BG1" s="4" t="str">
        <f t="shared" si="0"/>
        <v/>
      </c>
      <c r="BH1" s="4" t="str">
        <f t="shared" si="0"/>
        <v/>
      </c>
      <c r="BI1" s="4" t="str">
        <f t="shared" si="0"/>
        <v/>
      </c>
      <c r="BJ1" s="4" t="str">
        <f t="shared" si="0"/>
        <v/>
      </c>
      <c r="BK1" s="4" t="str">
        <f t="shared" si="0"/>
        <v/>
      </c>
      <c r="BL1" s="4" t="str">
        <f t="shared" si="0"/>
        <v/>
      </c>
      <c r="BM1" s="4" t="str">
        <f t="shared" si="0"/>
        <v/>
      </c>
      <c r="BN1" s="4" t="str">
        <f t="shared" si="0"/>
        <v/>
      </c>
      <c r="BO1" s="4" t="str">
        <f t="shared" si="0"/>
        <v/>
      </c>
      <c r="BP1" s="4" t="str">
        <f t="shared" si="0"/>
        <v/>
      </c>
      <c r="BQ1" s="4" t="str">
        <f t="shared" si="0"/>
        <v/>
      </c>
      <c r="BR1" s="4" t="str">
        <f t="shared" si="0"/>
        <v/>
      </c>
      <c r="BS1" s="4" t="str">
        <f t="shared" si="0"/>
        <v/>
      </c>
      <c r="BT1" s="4" t="str">
        <f t="shared" si="0"/>
        <v/>
      </c>
      <c r="BU1" s="4" t="str">
        <f t="shared" si="0"/>
        <v/>
      </c>
      <c r="BV1" s="4" t="str">
        <f t="shared" si="0"/>
        <v/>
      </c>
      <c r="BW1" s="4" t="str">
        <f t="shared" si="0"/>
        <v/>
      </c>
      <c r="BX1" s="4" t="str">
        <f t="shared" si="0"/>
        <v/>
      </c>
      <c r="BY1" s="4" t="str">
        <f t="shared" si="0"/>
        <v/>
      </c>
      <c r="BZ1" s="4" t="str">
        <f t="shared" si="0"/>
        <v/>
      </c>
      <c r="CA1" s="4" t="str">
        <f t="shared" si="0"/>
        <v/>
      </c>
      <c r="CB1" s="4" t="str">
        <f t="shared" si="0"/>
        <v/>
      </c>
      <c r="CC1" s="4" t="str">
        <f t="shared" si="0"/>
        <v/>
      </c>
      <c r="CD1" s="4" t="str">
        <f t="shared" si="0"/>
        <v/>
      </c>
      <c r="CE1" s="4" t="str">
        <f t="shared" si="0"/>
        <v/>
      </c>
      <c r="CF1" s="4" t="str">
        <f t="shared" si="0"/>
        <v/>
      </c>
      <c r="CG1" s="4" t="str">
        <f t="shared" si="0"/>
        <v/>
      </c>
      <c r="CH1" s="4" t="str">
        <f t="shared" si="0"/>
        <v/>
      </c>
      <c r="CI1" s="4" t="str">
        <f t="shared" ref="CI1:ET1" si="1">IF(CI10="","",CH1+1)</f>
        <v/>
      </c>
      <c r="CJ1" s="4" t="str">
        <f t="shared" si="1"/>
        <v/>
      </c>
      <c r="CK1" s="4" t="str">
        <f t="shared" si="1"/>
        <v/>
      </c>
      <c r="CL1" s="4" t="str">
        <f t="shared" si="1"/>
        <v/>
      </c>
      <c r="CM1" s="4" t="str">
        <f t="shared" si="1"/>
        <v/>
      </c>
      <c r="CN1" s="4" t="str">
        <f t="shared" si="1"/>
        <v/>
      </c>
      <c r="CO1" s="4" t="str">
        <f t="shared" si="1"/>
        <v/>
      </c>
      <c r="CP1" s="4" t="str">
        <f t="shared" si="1"/>
        <v/>
      </c>
      <c r="CQ1" s="4" t="str">
        <f t="shared" si="1"/>
        <v/>
      </c>
      <c r="CR1" s="4" t="str">
        <f t="shared" si="1"/>
        <v/>
      </c>
      <c r="CS1" s="4" t="str">
        <f t="shared" si="1"/>
        <v/>
      </c>
      <c r="CT1" s="4" t="str">
        <f t="shared" si="1"/>
        <v/>
      </c>
      <c r="CU1" s="4" t="str">
        <f t="shared" si="1"/>
        <v/>
      </c>
      <c r="CV1" s="4" t="str">
        <f t="shared" si="1"/>
        <v/>
      </c>
      <c r="CW1" s="4" t="str">
        <f t="shared" si="1"/>
        <v/>
      </c>
      <c r="CX1" s="4" t="str">
        <f t="shared" si="1"/>
        <v/>
      </c>
      <c r="CY1" s="4" t="str">
        <f t="shared" si="1"/>
        <v/>
      </c>
      <c r="CZ1" s="4" t="str">
        <f t="shared" si="1"/>
        <v/>
      </c>
      <c r="DA1" s="4" t="str">
        <f t="shared" si="1"/>
        <v/>
      </c>
      <c r="DB1" s="4" t="str">
        <f t="shared" si="1"/>
        <v/>
      </c>
      <c r="DC1" s="4" t="str">
        <f t="shared" si="1"/>
        <v/>
      </c>
      <c r="DD1" s="4" t="str">
        <f t="shared" si="1"/>
        <v/>
      </c>
      <c r="DE1" s="4" t="str">
        <f t="shared" si="1"/>
        <v/>
      </c>
      <c r="DF1" s="4" t="str">
        <f t="shared" si="1"/>
        <v/>
      </c>
      <c r="DG1" s="4" t="str">
        <f t="shared" si="1"/>
        <v/>
      </c>
      <c r="DH1" s="4" t="str">
        <f t="shared" si="1"/>
        <v/>
      </c>
      <c r="DI1" s="4" t="str">
        <f t="shared" si="1"/>
        <v/>
      </c>
      <c r="DJ1" s="4" t="str">
        <f t="shared" si="1"/>
        <v/>
      </c>
      <c r="DK1" s="4" t="str">
        <f t="shared" si="1"/>
        <v/>
      </c>
      <c r="DL1" s="4" t="str">
        <f t="shared" si="1"/>
        <v/>
      </c>
      <c r="DM1" s="4" t="str">
        <f t="shared" si="1"/>
        <v/>
      </c>
      <c r="DN1" s="4" t="str">
        <f t="shared" si="1"/>
        <v/>
      </c>
      <c r="DO1" s="4" t="str">
        <f t="shared" si="1"/>
        <v/>
      </c>
      <c r="DP1" s="4" t="str">
        <f t="shared" si="1"/>
        <v/>
      </c>
      <c r="DQ1" s="4" t="str">
        <f t="shared" si="1"/>
        <v/>
      </c>
      <c r="DR1" s="4" t="str">
        <f t="shared" si="1"/>
        <v/>
      </c>
      <c r="DS1" s="4" t="str">
        <f t="shared" si="1"/>
        <v/>
      </c>
      <c r="DT1" s="4" t="str">
        <f t="shared" si="1"/>
        <v/>
      </c>
      <c r="DU1" s="4" t="str">
        <f t="shared" si="1"/>
        <v/>
      </c>
      <c r="DV1" s="4" t="str">
        <f t="shared" si="1"/>
        <v/>
      </c>
      <c r="DW1" s="4" t="str">
        <f t="shared" si="1"/>
        <v/>
      </c>
      <c r="DX1" s="4" t="str">
        <f t="shared" si="1"/>
        <v/>
      </c>
      <c r="DY1" s="4" t="str">
        <f t="shared" si="1"/>
        <v/>
      </c>
      <c r="DZ1" s="4" t="str">
        <f t="shared" si="1"/>
        <v/>
      </c>
      <c r="EA1" s="4" t="str">
        <f t="shared" si="1"/>
        <v/>
      </c>
      <c r="EB1" s="4" t="str">
        <f t="shared" si="1"/>
        <v/>
      </c>
      <c r="EC1" s="4" t="str">
        <f t="shared" si="1"/>
        <v/>
      </c>
      <c r="ED1" s="4" t="str">
        <f t="shared" si="1"/>
        <v/>
      </c>
      <c r="EE1" s="4" t="str">
        <f t="shared" si="1"/>
        <v/>
      </c>
      <c r="EF1" s="4" t="str">
        <f t="shared" si="1"/>
        <v/>
      </c>
      <c r="EG1" s="4" t="str">
        <f t="shared" si="1"/>
        <v/>
      </c>
      <c r="EH1" s="4" t="str">
        <f t="shared" si="1"/>
        <v/>
      </c>
      <c r="EI1" s="4" t="str">
        <f t="shared" si="1"/>
        <v/>
      </c>
      <c r="EJ1" s="4" t="str">
        <f t="shared" si="1"/>
        <v/>
      </c>
      <c r="EK1" s="4" t="str">
        <f t="shared" si="1"/>
        <v/>
      </c>
      <c r="EL1" s="4" t="str">
        <f t="shared" si="1"/>
        <v/>
      </c>
      <c r="EM1" s="4" t="str">
        <f t="shared" si="1"/>
        <v/>
      </c>
      <c r="EN1" s="4" t="str">
        <f t="shared" si="1"/>
        <v/>
      </c>
      <c r="EO1" s="4" t="str">
        <f t="shared" si="1"/>
        <v/>
      </c>
      <c r="EP1" s="4" t="str">
        <f t="shared" si="1"/>
        <v/>
      </c>
      <c r="EQ1" s="4" t="str">
        <f t="shared" si="1"/>
        <v/>
      </c>
      <c r="ER1" s="4" t="str">
        <f t="shared" si="1"/>
        <v/>
      </c>
      <c r="ES1" s="4" t="str">
        <f t="shared" si="1"/>
        <v/>
      </c>
      <c r="ET1" s="4" t="str">
        <f t="shared" si="1"/>
        <v/>
      </c>
      <c r="EU1" s="4" t="str">
        <f t="shared" ref="EU1:HF1" si="2">IF(EU10="","",ET1+1)</f>
        <v/>
      </c>
      <c r="EV1" s="4" t="str">
        <f t="shared" si="2"/>
        <v/>
      </c>
      <c r="EW1" s="4" t="str">
        <f t="shared" si="2"/>
        <v/>
      </c>
      <c r="EX1" s="4" t="str">
        <f t="shared" si="2"/>
        <v/>
      </c>
      <c r="EY1" s="4" t="str">
        <f t="shared" si="2"/>
        <v/>
      </c>
      <c r="EZ1" s="4" t="str">
        <f t="shared" si="2"/>
        <v/>
      </c>
      <c r="FA1" s="4" t="str">
        <f t="shared" si="2"/>
        <v/>
      </c>
      <c r="FB1" s="4" t="str">
        <f t="shared" si="2"/>
        <v/>
      </c>
      <c r="FC1" s="4" t="str">
        <f t="shared" si="2"/>
        <v/>
      </c>
      <c r="FD1" s="4" t="str">
        <f t="shared" si="2"/>
        <v/>
      </c>
      <c r="FE1" s="4" t="str">
        <f t="shared" si="2"/>
        <v/>
      </c>
      <c r="FF1" s="4" t="str">
        <f t="shared" si="2"/>
        <v/>
      </c>
      <c r="FG1" s="4" t="str">
        <f t="shared" si="2"/>
        <v/>
      </c>
      <c r="FH1" s="4" t="str">
        <f t="shared" si="2"/>
        <v/>
      </c>
      <c r="FI1" s="4" t="str">
        <f t="shared" si="2"/>
        <v/>
      </c>
      <c r="FJ1" s="4" t="str">
        <f t="shared" si="2"/>
        <v/>
      </c>
      <c r="FK1" s="4" t="str">
        <f t="shared" si="2"/>
        <v/>
      </c>
      <c r="FL1" s="4" t="str">
        <f t="shared" si="2"/>
        <v/>
      </c>
      <c r="FM1" s="4" t="str">
        <f t="shared" si="2"/>
        <v/>
      </c>
      <c r="FN1" s="4" t="str">
        <f t="shared" si="2"/>
        <v/>
      </c>
      <c r="FO1" s="4" t="str">
        <f t="shared" si="2"/>
        <v/>
      </c>
      <c r="FP1" s="4" t="str">
        <f t="shared" si="2"/>
        <v/>
      </c>
      <c r="FQ1" s="4" t="str">
        <f t="shared" si="2"/>
        <v/>
      </c>
      <c r="FR1" s="4" t="str">
        <f t="shared" si="2"/>
        <v/>
      </c>
      <c r="FS1" s="4" t="str">
        <f t="shared" si="2"/>
        <v/>
      </c>
      <c r="FT1" s="4" t="str">
        <f t="shared" si="2"/>
        <v/>
      </c>
      <c r="FU1" s="4" t="str">
        <f t="shared" si="2"/>
        <v/>
      </c>
      <c r="FV1" s="4" t="str">
        <f t="shared" si="2"/>
        <v/>
      </c>
      <c r="FW1" s="4" t="str">
        <f t="shared" si="2"/>
        <v/>
      </c>
      <c r="FX1" s="4" t="str">
        <f t="shared" si="2"/>
        <v/>
      </c>
      <c r="FY1" s="4" t="str">
        <f t="shared" si="2"/>
        <v/>
      </c>
      <c r="FZ1" s="4" t="str">
        <f t="shared" si="2"/>
        <v/>
      </c>
      <c r="GA1" s="4" t="str">
        <f t="shared" si="2"/>
        <v/>
      </c>
      <c r="GB1" s="4" t="str">
        <f t="shared" si="2"/>
        <v/>
      </c>
      <c r="GC1" s="4" t="str">
        <f t="shared" si="2"/>
        <v/>
      </c>
      <c r="GD1" s="4" t="str">
        <f t="shared" si="2"/>
        <v/>
      </c>
      <c r="GE1" s="4" t="str">
        <f t="shared" si="2"/>
        <v/>
      </c>
      <c r="GF1" s="4" t="str">
        <f t="shared" si="2"/>
        <v/>
      </c>
      <c r="GG1" s="4" t="str">
        <f t="shared" si="2"/>
        <v/>
      </c>
      <c r="GH1" s="4" t="str">
        <f t="shared" si="2"/>
        <v/>
      </c>
      <c r="GI1" s="4" t="str">
        <f t="shared" si="2"/>
        <v/>
      </c>
      <c r="GJ1" s="4" t="str">
        <f t="shared" si="2"/>
        <v/>
      </c>
      <c r="GK1" s="4" t="str">
        <f t="shared" si="2"/>
        <v/>
      </c>
      <c r="GL1" s="4" t="str">
        <f t="shared" si="2"/>
        <v/>
      </c>
      <c r="GM1" s="4" t="str">
        <f t="shared" si="2"/>
        <v/>
      </c>
      <c r="GN1" s="4" t="str">
        <f t="shared" si="2"/>
        <v/>
      </c>
      <c r="GO1" s="4" t="str">
        <f t="shared" si="2"/>
        <v/>
      </c>
      <c r="GP1" s="4" t="str">
        <f t="shared" si="2"/>
        <v/>
      </c>
      <c r="GQ1" s="4" t="str">
        <f t="shared" si="2"/>
        <v/>
      </c>
      <c r="GR1" s="4" t="str">
        <f t="shared" si="2"/>
        <v/>
      </c>
      <c r="GS1" s="4" t="str">
        <f t="shared" si="2"/>
        <v/>
      </c>
      <c r="GT1" s="4" t="str">
        <f t="shared" si="2"/>
        <v/>
      </c>
      <c r="GU1" s="4" t="str">
        <f t="shared" si="2"/>
        <v/>
      </c>
      <c r="GV1" s="4" t="str">
        <f t="shared" si="2"/>
        <v/>
      </c>
      <c r="GW1" s="4" t="str">
        <f t="shared" si="2"/>
        <v/>
      </c>
      <c r="GX1" s="4" t="str">
        <f t="shared" si="2"/>
        <v/>
      </c>
      <c r="GY1" s="4" t="str">
        <f t="shared" si="2"/>
        <v/>
      </c>
      <c r="GZ1" s="4" t="str">
        <f t="shared" si="2"/>
        <v/>
      </c>
      <c r="HA1" s="4" t="str">
        <f t="shared" si="2"/>
        <v/>
      </c>
      <c r="HB1" s="4" t="str">
        <f t="shared" si="2"/>
        <v/>
      </c>
      <c r="HC1" s="4" t="str">
        <f t="shared" si="2"/>
        <v/>
      </c>
      <c r="HD1" s="4" t="str">
        <f t="shared" si="2"/>
        <v/>
      </c>
      <c r="HE1" s="4" t="str">
        <f t="shared" si="2"/>
        <v/>
      </c>
      <c r="HF1" s="4" t="str">
        <f t="shared" si="2"/>
        <v/>
      </c>
      <c r="HG1" s="4" t="str">
        <f t="shared" ref="HG1:HL1" si="3">IF(HG10="","",HF1+1)</f>
        <v/>
      </c>
      <c r="HH1" s="4" t="str">
        <f t="shared" si="3"/>
        <v/>
      </c>
      <c r="HI1" s="4" t="str">
        <f t="shared" si="3"/>
        <v/>
      </c>
      <c r="HJ1" s="4" t="str">
        <f t="shared" si="3"/>
        <v/>
      </c>
      <c r="HK1" s="4" t="str">
        <f t="shared" si="3"/>
        <v/>
      </c>
      <c r="HL1" s="4" t="str">
        <f t="shared" si="3"/>
        <v/>
      </c>
      <c r="HM1" s="4"/>
      <c r="HN1" s="4"/>
    </row>
    <row r="2" spans="1:222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8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</row>
    <row r="3" spans="1:222" s="1" customFormat="1" ht="10.199999999999999" x14ac:dyDescent="0.2">
      <c r="A3" s="4"/>
      <c r="B3" s="4"/>
      <c r="C3" s="5" t="str">
        <f>главная!C3</f>
        <v>Финмодель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8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s="1" customFormat="1" ht="10.199999999999999" x14ac:dyDescent="0.2">
      <c r="A4" s="4"/>
      <c r="B4" s="4"/>
      <c r="C4" s="5" t="str">
        <f>главная!C4</f>
        <v>Расчет энергоконтракта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8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</row>
    <row r="5" spans="1:222" s="1" customFormat="1" ht="10.199999999999999" x14ac:dyDescent="0.2">
      <c r="A5" s="4"/>
      <c r="B5" s="4"/>
      <c r="C5" s="5" t="str">
        <f>главная!C5</f>
        <v>Калькулятор расчета эффективности инвестпроекта</v>
      </c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8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</row>
    <row r="6" spans="1:222" s="1" customFormat="1" ht="10.199999999999999" x14ac:dyDescent="0.2">
      <c r="A6" s="4"/>
      <c r="B6" s="4"/>
      <c r="C6" s="4" t="s">
        <v>112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8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</row>
    <row r="7" spans="1:222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8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26" customFormat="1" ht="10.199999999999999" x14ac:dyDescent="0.2">
      <c r="A8" s="23"/>
      <c r="B8" s="23"/>
      <c r="C8" s="23"/>
      <c r="D8" s="23"/>
      <c r="E8" s="23"/>
      <c r="F8" s="23"/>
      <c r="G8" s="44" t="s">
        <v>6</v>
      </c>
      <c r="H8" s="154"/>
      <c r="I8" s="155" t="s">
        <v>108</v>
      </c>
      <c r="J8" s="156" t="s">
        <v>109</v>
      </c>
      <c r="K8" s="31"/>
      <c r="L8" s="23"/>
      <c r="M8" s="24"/>
      <c r="N8" s="23"/>
      <c r="O8" s="24"/>
      <c r="P8" s="23"/>
      <c r="Q8" s="23"/>
      <c r="R8" s="85"/>
      <c r="S8" s="23"/>
      <c r="T8" s="23"/>
      <c r="U8" s="25" t="str">
        <f>IF(U10="","",MONTH(U10)&amp;" мес")</f>
        <v>7 мес</v>
      </c>
      <c r="V8" s="25" t="str">
        <f>IF(V10="","",MONTH(V10)&amp;" мес")</f>
        <v>8 мес</v>
      </c>
      <c r="W8" s="25" t="str">
        <f t="shared" ref="W8:AF8" si="4">IF(W10="","",MONTH(W10)&amp;" мес")</f>
        <v>9 мес</v>
      </c>
      <c r="X8" s="25" t="str">
        <f t="shared" si="4"/>
        <v>10 мес</v>
      </c>
      <c r="Y8" s="25" t="str">
        <f t="shared" si="4"/>
        <v>11 мес</v>
      </c>
      <c r="Z8" s="25" t="str">
        <f t="shared" si="4"/>
        <v>12 мес</v>
      </c>
      <c r="AA8" s="25" t="str">
        <f t="shared" si="4"/>
        <v>1 мес</v>
      </c>
      <c r="AB8" s="25" t="str">
        <f t="shared" si="4"/>
        <v>2 мес</v>
      </c>
      <c r="AC8" s="25" t="str">
        <f t="shared" si="4"/>
        <v>3 мес</v>
      </c>
      <c r="AD8" s="25" t="str">
        <f t="shared" si="4"/>
        <v>4 мес</v>
      </c>
      <c r="AE8" s="25" t="str">
        <f t="shared" si="4"/>
        <v/>
      </c>
      <c r="AF8" s="25" t="str">
        <f t="shared" si="4"/>
        <v/>
      </c>
      <c r="AG8" s="25" t="str">
        <f t="shared" ref="AG8:CR8" si="5">IF(AG10="","",MONTH(AG10)&amp;" мес")</f>
        <v/>
      </c>
      <c r="AH8" s="25" t="str">
        <f t="shared" si="5"/>
        <v/>
      </c>
      <c r="AI8" s="25" t="str">
        <f t="shared" si="5"/>
        <v/>
      </c>
      <c r="AJ8" s="25" t="str">
        <f t="shared" si="5"/>
        <v/>
      </c>
      <c r="AK8" s="25" t="str">
        <f t="shared" si="5"/>
        <v/>
      </c>
      <c r="AL8" s="25" t="str">
        <f t="shared" si="5"/>
        <v/>
      </c>
      <c r="AM8" s="25" t="str">
        <f t="shared" si="5"/>
        <v/>
      </c>
      <c r="AN8" s="25" t="str">
        <f t="shared" si="5"/>
        <v/>
      </c>
      <c r="AO8" s="25" t="str">
        <f t="shared" si="5"/>
        <v/>
      </c>
      <c r="AP8" s="25" t="str">
        <f t="shared" si="5"/>
        <v/>
      </c>
      <c r="AQ8" s="25" t="str">
        <f t="shared" si="5"/>
        <v/>
      </c>
      <c r="AR8" s="25" t="str">
        <f t="shared" si="5"/>
        <v/>
      </c>
      <c r="AS8" s="25" t="str">
        <f t="shared" si="5"/>
        <v/>
      </c>
      <c r="AT8" s="25" t="str">
        <f t="shared" si="5"/>
        <v/>
      </c>
      <c r="AU8" s="25" t="str">
        <f t="shared" si="5"/>
        <v/>
      </c>
      <c r="AV8" s="25" t="str">
        <f t="shared" si="5"/>
        <v/>
      </c>
      <c r="AW8" s="25" t="str">
        <f t="shared" si="5"/>
        <v/>
      </c>
      <c r="AX8" s="25" t="str">
        <f t="shared" si="5"/>
        <v/>
      </c>
      <c r="AY8" s="25" t="str">
        <f t="shared" si="5"/>
        <v/>
      </c>
      <c r="AZ8" s="25" t="str">
        <f t="shared" si="5"/>
        <v/>
      </c>
      <c r="BA8" s="25" t="str">
        <f t="shared" si="5"/>
        <v/>
      </c>
      <c r="BB8" s="25" t="str">
        <f t="shared" si="5"/>
        <v/>
      </c>
      <c r="BC8" s="25" t="str">
        <f t="shared" si="5"/>
        <v/>
      </c>
      <c r="BD8" s="25" t="str">
        <f t="shared" si="5"/>
        <v/>
      </c>
      <c r="BE8" s="25" t="str">
        <f t="shared" si="5"/>
        <v/>
      </c>
      <c r="BF8" s="25" t="str">
        <f t="shared" si="5"/>
        <v/>
      </c>
      <c r="BG8" s="25" t="str">
        <f t="shared" si="5"/>
        <v/>
      </c>
      <c r="BH8" s="25" t="str">
        <f t="shared" si="5"/>
        <v/>
      </c>
      <c r="BI8" s="25" t="str">
        <f t="shared" si="5"/>
        <v/>
      </c>
      <c r="BJ8" s="25" t="str">
        <f t="shared" si="5"/>
        <v/>
      </c>
      <c r="BK8" s="25" t="str">
        <f t="shared" si="5"/>
        <v/>
      </c>
      <c r="BL8" s="25" t="str">
        <f t="shared" si="5"/>
        <v/>
      </c>
      <c r="BM8" s="25" t="str">
        <f t="shared" si="5"/>
        <v/>
      </c>
      <c r="BN8" s="25" t="str">
        <f t="shared" si="5"/>
        <v/>
      </c>
      <c r="BO8" s="25" t="str">
        <f t="shared" si="5"/>
        <v/>
      </c>
      <c r="BP8" s="25" t="str">
        <f t="shared" si="5"/>
        <v/>
      </c>
      <c r="BQ8" s="25" t="str">
        <f t="shared" si="5"/>
        <v/>
      </c>
      <c r="BR8" s="25" t="str">
        <f t="shared" si="5"/>
        <v/>
      </c>
      <c r="BS8" s="25" t="str">
        <f t="shared" si="5"/>
        <v/>
      </c>
      <c r="BT8" s="25" t="str">
        <f t="shared" si="5"/>
        <v/>
      </c>
      <c r="BU8" s="25" t="str">
        <f t="shared" si="5"/>
        <v/>
      </c>
      <c r="BV8" s="25" t="str">
        <f t="shared" si="5"/>
        <v/>
      </c>
      <c r="BW8" s="25" t="str">
        <f t="shared" si="5"/>
        <v/>
      </c>
      <c r="BX8" s="25" t="str">
        <f t="shared" si="5"/>
        <v/>
      </c>
      <c r="BY8" s="25" t="str">
        <f t="shared" si="5"/>
        <v/>
      </c>
      <c r="BZ8" s="25" t="str">
        <f t="shared" si="5"/>
        <v/>
      </c>
      <c r="CA8" s="25" t="str">
        <f t="shared" si="5"/>
        <v/>
      </c>
      <c r="CB8" s="25" t="str">
        <f t="shared" si="5"/>
        <v/>
      </c>
      <c r="CC8" s="25" t="str">
        <f t="shared" si="5"/>
        <v/>
      </c>
      <c r="CD8" s="25" t="str">
        <f t="shared" si="5"/>
        <v/>
      </c>
      <c r="CE8" s="25" t="str">
        <f t="shared" si="5"/>
        <v/>
      </c>
      <c r="CF8" s="25" t="str">
        <f t="shared" si="5"/>
        <v/>
      </c>
      <c r="CG8" s="25" t="str">
        <f t="shared" si="5"/>
        <v/>
      </c>
      <c r="CH8" s="25" t="str">
        <f t="shared" si="5"/>
        <v/>
      </c>
      <c r="CI8" s="25" t="str">
        <f t="shared" si="5"/>
        <v/>
      </c>
      <c r="CJ8" s="25" t="str">
        <f t="shared" si="5"/>
        <v/>
      </c>
      <c r="CK8" s="25" t="str">
        <f t="shared" si="5"/>
        <v/>
      </c>
      <c r="CL8" s="25" t="str">
        <f t="shared" si="5"/>
        <v/>
      </c>
      <c r="CM8" s="25" t="str">
        <f t="shared" si="5"/>
        <v/>
      </c>
      <c r="CN8" s="25" t="str">
        <f t="shared" si="5"/>
        <v/>
      </c>
      <c r="CO8" s="25" t="str">
        <f t="shared" si="5"/>
        <v/>
      </c>
      <c r="CP8" s="25" t="str">
        <f t="shared" si="5"/>
        <v/>
      </c>
      <c r="CQ8" s="25" t="str">
        <f t="shared" si="5"/>
        <v/>
      </c>
      <c r="CR8" s="25" t="str">
        <f t="shared" si="5"/>
        <v/>
      </c>
      <c r="CS8" s="25" t="str">
        <f t="shared" ref="CS8:FD8" si="6">IF(CS10="","",MONTH(CS10)&amp;" мес")</f>
        <v/>
      </c>
      <c r="CT8" s="25" t="str">
        <f t="shared" si="6"/>
        <v/>
      </c>
      <c r="CU8" s="25" t="str">
        <f t="shared" si="6"/>
        <v/>
      </c>
      <c r="CV8" s="25" t="str">
        <f t="shared" si="6"/>
        <v/>
      </c>
      <c r="CW8" s="25" t="str">
        <f t="shared" si="6"/>
        <v/>
      </c>
      <c r="CX8" s="25" t="str">
        <f t="shared" si="6"/>
        <v/>
      </c>
      <c r="CY8" s="25" t="str">
        <f t="shared" si="6"/>
        <v/>
      </c>
      <c r="CZ8" s="25" t="str">
        <f t="shared" si="6"/>
        <v/>
      </c>
      <c r="DA8" s="25" t="str">
        <f t="shared" si="6"/>
        <v/>
      </c>
      <c r="DB8" s="25" t="str">
        <f t="shared" si="6"/>
        <v/>
      </c>
      <c r="DC8" s="25" t="str">
        <f t="shared" si="6"/>
        <v/>
      </c>
      <c r="DD8" s="25" t="str">
        <f t="shared" si="6"/>
        <v/>
      </c>
      <c r="DE8" s="25" t="str">
        <f t="shared" si="6"/>
        <v/>
      </c>
      <c r="DF8" s="25" t="str">
        <f t="shared" si="6"/>
        <v/>
      </c>
      <c r="DG8" s="25" t="str">
        <f t="shared" si="6"/>
        <v/>
      </c>
      <c r="DH8" s="25" t="str">
        <f t="shared" si="6"/>
        <v/>
      </c>
      <c r="DI8" s="25" t="str">
        <f t="shared" si="6"/>
        <v/>
      </c>
      <c r="DJ8" s="25" t="str">
        <f t="shared" si="6"/>
        <v/>
      </c>
      <c r="DK8" s="25" t="str">
        <f t="shared" si="6"/>
        <v/>
      </c>
      <c r="DL8" s="25" t="str">
        <f t="shared" si="6"/>
        <v/>
      </c>
      <c r="DM8" s="25" t="str">
        <f t="shared" si="6"/>
        <v/>
      </c>
      <c r="DN8" s="25" t="str">
        <f t="shared" si="6"/>
        <v/>
      </c>
      <c r="DO8" s="25" t="str">
        <f t="shared" si="6"/>
        <v/>
      </c>
      <c r="DP8" s="25" t="str">
        <f t="shared" si="6"/>
        <v/>
      </c>
      <c r="DQ8" s="25" t="str">
        <f t="shared" si="6"/>
        <v/>
      </c>
      <c r="DR8" s="25" t="str">
        <f t="shared" si="6"/>
        <v/>
      </c>
      <c r="DS8" s="25" t="str">
        <f t="shared" si="6"/>
        <v/>
      </c>
      <c r="DT8" s="25" t="str">
        <f t="shared" si="6"/>
        <v/>
      </c>
      <c r="DU8" s="25" t="str">
        <f t="shared" si="6"/>
        <v/>
      </c>
      <c r="DV8" s="25" t="str">
        <f t="shared" si="6"/>
        <v/>
      </c>
      <c r="DW8" s="25" t="str">
        <f t="shared" si="6"/>
        <v/>
      </c>
      <c r="DX8" s="25" t="str">
        <f t="shared" si="6"/>
        <v/>
      </c>
      <c r="DY8" s="25" t="str">
        <f t="shared" si="6"/>
        <v/>
      </c>
      <c r="DZ8" s="25" t="str">
        <f t="shared" si="6"/>
        <v/>
      </c>
      <c r="EA8" s="25" t="str">
        <f t="shared" si="6"/>
        <v/>
      </c>
      <c r="EB8" s="25" t="str">
        <f t="shared" si="6"/>
        <v/>
      </c>
      <c r="EC8" s="25" t="str">
        <f t="shared" si="6"/>
        <v/>
      </c>
      <c r="ED8" s="25" t="str">
        <f t="shared" si="6"/>
        <v/>
      </c>
      <c r="EE8" s="25" t="str">
        <f t="shared" si="6"/>
        <v/>
      </c>
      <c r="EF8" s="25" t="str">
        <f t="shared" si="6"/>
        <v/>
      </c>
      <c r="EG8" s="25" t="str">
        <f t="shared" si="6"/>
        <v/>
      </c>
      <c r="EH8" s="25" t="str">
        <f t="shared" si="6"/>
        <v/>
      </c>
      <c r="EI8" s="25" t="str">
        <f t="shared" si="6"/>
        <v/>
      </c>
      <c r="EJ8" s="25" t="str">
        <f t="shared" si="6"/>
        <v/>
      </c>
      <c r="EK8" s="25" t="str">
        <f t="shared" si="6"/>
        <v/>
      </c>
      <c r="EL8" s="25" t="str">
        <f t="shared" si="6"/>
        <v/>
      </c>
      <c r="EM8" s="25" t="str">
        <f t="shared" si="6"/>
        <v/>
      </c>
      <c r="EN8" s="25" t="str">
        <f t="shared" si="6"/>
        <v/>
      </c>
      <c r="EO8" s="25" t="str">
        <f t="shared" si="6"/>
        <v/>
      </c>
      <c r="EP8" s="25" t="str">
        <f t="shared" si="6"/>
        <v/>
      </c>
      <c r="EQ8" s="25" t="str">
        <f t="shared" si="6"/>
        <v/>
      </c>
      <c r="ER8" s="25" t="str">
        <f t="shared" si="6"/>
        <v/>
      </c>
      <c r="ES8" s="25" t="str">
        <f t="shared" si="6"/>
        <v/>
      </c>
      <c r="ET8" s="25" t="str">
        <f t="shared" si="6"/>
        <v/>
      </c>
      <c r="EU8" s="25" t="str">
        <f t="shared" si="6"/>
        <v/>
      </c>
      <c r="EV8" s="25" t="str">
        <f t="shared" si="6"/>
        <v/>
      </c>
      <c r="EW8" s="25" t="str">
        <f t="shared" si="6"/>
        <v/>
      </c>
      <c r="EX8" s="25" t="str">
        <f t="shared" si="6"/>
        <v/>
      </c>
      <c r="EY8" s="25" t="str">
        <f t="shared" si="6"/>
        <v/>
      </c>
      <c r="EZ8" s="25" t="str">
        <f t="shared" si="6"/>
        <v/>
      </c>
      <c r="FA8" s="25" t="str">
        <f t="shared" si="6"/>
        <v/>
      </c>
      <c r="FB8" s="25" t="str">
        <f t="shared" si="6"/>
        <v/>
      </c>
      <c r="FC8" s="25" t="str">
        <f t="shared" si="6"/>
        <v/>
      </c>
      <c r="FD8" s="25" t="str">
        <f t="shared" si="6"/>
        <v/>
      </c>
      <c r="FE8" s="25" t="str">
        <f t="shared" ref="FE8:HL8" si="7">IF(FE10="","",MONTH(FE10)&amp;" мес")</f>
        <v/>
      </c>
      <c r="FF8" s="25" t="str">
        <f t="shared" si="7"/>
        <v/>
      </c>
      <c r="FG8" s="25" t="str">
        <f t="shared" si="7"/>
        <v/>
      </c>
      <c r="FH8" s="25" t="str">
        <f t="shared" si="7"/>
        <v/>
      </c>
      <c r="FI8" s="25" t="str">
        <f t="shared" si="7"/>
        <v/>
      </c>
      <c r="FJ8" s="25" t="str">
        <f t="shared" si="7"/>
        <v/>
      </c>
      <c r="FK8" s="25" t="str">
        <f t="shared" si="7"/>
        <v/>
      </c>
      <c r="FL8" s="25" t="str">
        <f t="shared" si="7"/>
        <v/>
      </c>
      <c r="FM8" s="25" t="str">
        <f t="shared" si="7"/>
        <v/>
      </c>
      <c r="FN8" s="25" t="str">
        <f t="shared" si="7"/>
        <v/>
      </c>
      <c r="FO8" s="25" t="str">
        <f t="shared" si="7"/>
        <v/>
      </c>
      <c r="FP8" s="25" t="str">
        <f t="shared" si="7"/>
        <v/>
      </c>
      <c r="FQ8" s="25" t="str">
        <f t="shared" si="7"/>
        <v/>
      </c>
      <c r="FR8" s="25" t="str">
        <f t="shared" si="7"/>
        <v/>
      </c>
      <c r="FS8" s="25" t="str">
        <f t="shared" si="7"/>
        <v/>
      </c>
      <c r="FT8" s="25" t="str">
        <f t="shared" si="7"/>
        <v/>
      </c>
      <c r="FU8" s="25" t="str">
        <f t="shared" si="7"/>
        <v/>
      </c>
      <c r="FV8" s="25" t="str">
        <f t="shared" si="7"/>
        <v/>
      </c>
      <c r="FW8" s="25" t="str">
        <f t="shared" si="7"/>
        <v/>
      </c>
      <c r="FX8" s="25" t="str">
        <f t="shared" si="7"/>
        <v/>
      </c>
      <c r="FY8" s="25" t="str">
        <f t="shared" si="7"/>
        <v/>
      </c>
      <c r="FZ8" s="25" t="str">
        <f t="shared" si="7"/>
        <v/>
      </c>
      <c r="GA8" s="25" t="str">
        <f t="shared" si="7"/>
        <v/>
      </c>
      <c r="GB8" s="25" t="str">
        <f t="shared" si="7"/>
        <v/>
      </c>
      <c r="GC8" s="25" t="str">
        <f t="shared" si="7"/>
        <v/>
      </c>
      <c r="GD8" s="25" t="str">
        <f t="shared" si="7"/>
        <v/>
      </c>
      <c r="GE8" s="25" t="str">
        <f t="shared" si="7"/>
        <v/>
      </c>
      <c r="GF8" s="25" t="str">
        <f t="shared" si="7"/>
        <v/>
      </c>
      <c r="GG8" s="25" t="str">
        <f t="shared" si="7"/>
        <v/>
      </c>
      <c r="GH8" s="25" t="str">
        <f t="shared" si="7"/>
        <v/>
      </c>
      <c r="GI8" s="25" t="str">
        <f t="shared" si="7"/>
        <v/>
      </c>
      <c r="GJ8" s="25" t="str">
        <f t="shared" si="7"/>
        <v/>
      </c>
      <c r="GK8" s="25" t="str">
        <f t="shared" si="7"/>
        <v/>
      </c>
      <c r="GL8" s="25" t="str">
        <f t="shared" si="7"/>
        <v/>
      </c>
      <c r="GM8" s="25" t="str">
        <f t="shared" si="7"/>
        <v/>
      </c>
      <c r="GN8" s="25" t="str">
        <f t="shared" si="7"/>
        <v/>
      </c>
      <c r="GO8" s="25" t="str">
        <f t="shared" si="7"/>
        <v/>
      </c>
      <c r="GP8" s="25" t="str">
        <f t="shared" si="7"/>
        <v/>
      </c>
      <c r="GQ8" s="25" t="str">
        <f t="shared" si="7"/>
        <v/>
      </c>
      <c r="GR8" s="25" t="str">
        <f t="shared" si="7"/>
        <v/>
      </c>
      <c r="GS8" s="25" t="str">
        <f t="shared" si="7"/>
        <v/>
      </c>
      <c r="GT8" s="25" t="str">
        <f t="shared" si="7"/>
        <v/>
      </c>
      <c r="GU8" s="25" t="str">
        <f t="shared" si="7"/>
        <v/>
      </c>
      <c r="GV8" s="25" t="str">
        <f t="shared" si="7"/>
        <v/>
      </c>
      <c r="GW8" s="25" t="str">
        <f t="shared" si="7"/>
        <v/>
      </c>
      <c r="GX8" s="25" t="str">
        <f t="shared" si="7"/>
        <v/>
      </c>
      <c r="GY8" s="25" t="str">
        <f t="shared" si="7"/>
        <v/>
      </c>
      <c r="GZ8" s="25" t="str">
        <f t="shared" si="7"/>
        <v/>
      </c>
      <c r="HA8" s="25" t="str">
        <f t="shared" si="7"/>
        <v/>
      </c>
      <c r="HB8" s="25" t="str">
        <f t="shared" si="7"/>
        <v/>
      </c>
      <c r="HC8" s="25" t="str">
        <f t="shared" si="7"/>
        <v/>
      </c>
      <c r="HD8" s="25" t="str">
        <f t="shared" si="7"/>
        <v/>
      </c>
      <c r="HE8" s="25" t="str">
        <f t="shared" si="7"/>
        <v/>
      </c>
      <c r="HF8" s="25" t="str">
        <f t="shared" si="7"/>
        <v/>
      </c>
      <c r="HG8" s="25" t="str">
        <f t="shared" si="7"/>
        <v/>
      </c>
      <c r="HH8" s="25" t="str">
        <f t="shared" si="7"/>
        <v/>
      </c>
      <c r="HI8" s="25" t="str">
        <f t="shared" si="7"/>
        <v/>
      </c>
      <c r="HJ8" s="25" t="str">
        <f t="shared" si="7"/>
        <v/>
      </c>
      <c r="HK8" s="25" t="str">
        <f t="shared" si="7"/>
        <v/>
      </c>
      <c r="HL8" s="25" t="str">
        <f t="shared" si="7"/>
        <v/>
      </c>
      <c r="HM8" s="23"/>
      <c r="HN8" s="23"/>
    </row>
    <row r="9" spans="1:222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38" t="s">
        <v>12</v>
      </c>
      <c r="R9" s="87">
        <f>SUMIFS($R$12:$R$10000,$Q$12:$Q$10000,$Q$9)</f>
        <v>0</v>
      </c>
      <c r="S9" s="5"/>
      <c r="T9" s="5"/>
      <c r="U9" s="42">
        <f>IF(главная!$N$13="","",главная!$N$13)</f>
        <v>44378</v>
      </c>
      <c r="V9" s="42">
        <f>IF(U10="","",IF(U10+1&gt;EOMONTH(главная!$N$13,главная!$N$17-1),"",U10+1))</f>
        <v>44409</v>
      </c>
      <c r="W9" s="42">
        <f>IF(V10="","",IF(V10+1&gt;EOMONTH(главная!$N$13,главная!$N$17-1),"",V10+1))</f>
        <v>44440</v>
      </c>
      <c r="X9" s="42">
        <f>IF(W10="","",IF(W10+1&gt;EOMONTH(главная!$N$13,главная!$N$17-1),"",W10+1))</f>
        <v>44470</v>
      </c>
      <c r="Y9" s="42">
        <f>IF(X10="","",IF(X10+1&gt;EOMONTH(главная!$N$13,главная!$N$17-1),"",X10+1))</f>
        <v>44501</v>
      </c>
      <c r="Z9" s="42">
        <f>IF(Y10="","",IF(Y10+1&gt;EOMONTH(главная!$N$13,главная!$N$17-1),"",Y10+1))</f>
        <v>44531</v>
      </c>
      <c r="AA9" s="42">
        <f>IF(Z10="","",IF(Z10+1&gt;EOMONTH(главная!$N$13,главная!$N$17-1),"",Z10+1))</f>
        <v>44562</v>
      </c>
      <c r="AB9" s="42">
        <f>IF(AA10="","",IF(AA10+1&gt;EOMONTH(главная!$N$13,главная!$N$17-1),"",AA10+1))</f>
        <v>44593</v>
      </c>
      <c r="AC9" s="42">
        <f>IF(AB10="","",IF(AB10+1&gt;EOMONTH(главная!$N$13,главная!$N$17-1),"",AB10+1))</f>
        <v>44621</v>
      </c>
      <c r="AD9" s="42">
        <f>IF(AC10="","",IF(AC10+1&gt;EOMONTH(главная!$N$13,главная!$N$17-1),"",AC10+1))</f>
        <v>44652</v>
      </c>
      <c r="AE9" s="42" t="str">
        <f>IF(AD10="","",IF(AD10+1&gt;EOMONTH(главная!$N$13,главная!$N$17-1),"",AD10+1))</f>
        <v/>
      </c>
      <c r="AF9" s="42" t="str">
        <f>IF(AE10="","",IF(AE10+1&gt;EOMONTH(главная!$N$13,главная!$N$17-1),"",AE10+1))</f>
        <v/>
      </c>
      <c r="AG9" s="42" t="str">
        <f>IF(AF10="","",IF(AF10+1&gt;EOMONTH(главная!$N$13,главная!$N$17-1),"",AF10+1))</f>
        <v/>
      </c>
      <c r="AH9" s="42" t="str">
        <f>IF(AG10="","",IF(AG10+1&gt;EOMONTH(главная!$N$13,главная!$N$17-1),"",AG10+1))</f>
        <v/>
      </c>
      <c r="AI9" s="42" t="str">
        <f>IF(AH10="","",IF(AH10+1&gt;EOMONTH(главная!$N$13,главная!$N$17-1),"",AH10+1))</f>
        <v/>
      </c>
      <c r="AJ9" s="42" t="str">
        <f>IF(AI10="","",IF(AI10+1&gt;EOMONTH(главная!$N$13,главная!$N$17-1),"",AI10+1))</f>
        <v/>
      </c>
      <c r="AK9" s="42" t="str">
        <f>IF(AJ10="","",IF(AJ10+1&gt;EOMONTH(главная!$N$13,главная!$N$17-1),"",AJ10+1))</f>
        <v/>
      </c>
      <c r="AL9" s="42" t="str">
        <f>IF(AK10="","",IF(AK10+1&gt;EOMONTH(главная!$N$13,главная!$N$17-1),"",AK10+1))</f>
        <v/>
      </c>
      <c r="AM9" s="42" t="str">
        <f>IF(AL10="","",IF(AL10+1&gt;EOMONTH(главная!$N$13,главная!$N$17-1),"",AL10+1))</f>
        <v/>
      </c>
      <c r="AN9" s="42" t="str">
        <f>IF(AM10="","",IF(AM10+1&gt;EOMONTH(главная!$N$13,главная!$N$17-1),"",AM10+1))</f>
        <v/>
      </c>
      <c r="AO9" s="42" t="str">
        <f>IF(AN10="","",IF(AN10+1&gt;EOMONTH(главная!$N$13,главная!$N$17-1),"",AN10+1))</f>
        <v/>
      </c>
      <c r="AP9" s="42" t="str">
        <f>IF(AO10="","",IF(AO10+1&gt;EOMONTH(главная!$N$13,главная!$N$17-1),"",AO10+1))</f>
        <v/>
      </c>
      <c r="AQ9" s="42" t="str">
        <f>IF(AP10="","",IF(AP10+1&gt;EOMONTH(главная!$N$13,главная!$N$17-1),"",AP10+1))</f>
        <v/>
      </c>
      <c r="AR9" s="42" t="str">
        <f>IF(AQ10="","",IF(AQ10+1&gt;EOMONTH(главная!$N$13,главная!$N$17-1),"",AQ10+1))</f>
        <v/>
      </c>
      <c r="AS9" s="42" t="str">
        <f>IF(AR10="","",IF(AR10+1&gt;EOMONTH(главная!$N$13,главная!$N$17-1),"",AR10+1))</f>
        <v/>
      </c>
      <c r="AT9" s="42" t="str">
        <f>IF(AS10="","",IF(AS10+1&gt;EOMONTH(главная!$N$13,главная!$N$17-1),"",AS10+1))</f>
        <v/>
      </c>
      <c r="AU9" s="42" t="str">
        <f>IF(AT10="","",IF(AT10+1&gt;EOMONTH(главная!$N$13,главная!$N$17-1),"",AT10+1))</f>
        <v/>
      </c>
      <c r="AV9" s="42" t="str">
        <f>IF(AU10="","",IF(AU10+1&gt;EOMONTH(главная!$N$13,главная!$N$17-1),"",AU10+1))</f>
        <v/>
      </c>
      <c r="AW9" s="42" t="str">
        <f>IF(AV10="","",IF(AV10+1&gt;EOMONTH(главная!$N$13,главная!$N$17-1),"",AV10+1))</f>
        <v/>
      </c>
      <c r="AX9" s="42" t="str">
        <f>IF(AW10="","",IF(AW10+1&gt;EOMONTH(главная!$N$13,главная!$N$17-1),"",AW10+1))</f>
        <v/>
      </c>
      <c r="AY9" s="42" t="str">
        <f>IF(AX10="","",IF(AX10+1&gt;EOMONTH(главная!$N$13,главная!$N$17-1),"",AX10+1))</f>
        <v/>
      </c>
      <c r="AZ9" s="42" t="str">
        <f>IF(AY10="","",IF(AY10+1&gt;EOMONTH(главная!$N$13,главная!$N$17-1),"",AY10+1))</f>
        <v/>
      </c>
      <c r="BA9" s="42" t="str">
        <f>IF(AZ10="","",IF(AZ10+1&gt;EOMONTH(главная!$N$13,главная!$N$17-1),"",AZ10+1))</f>
        <v/>
      </c>
      <c r="BB9" s="42" t="str">
        <f>IF(BA10="","",IF(BA10+1&gt;EOMONTH(главная!$N$13,главная!$N$17-1),"",BA10+1))</f>
        <v/>
      </c>
      <c r="BC9" s="42" t="str">
        <f>IF(BB10="","",IF(BB10+1&gt;EOMONTH(главная!$N$13,главная!$N$17-1),"",BB10+1))</f>
        <v/>
      </c>
      <c r="BD9" s="42" t="str">
        <f>IF(BC10="","",IF(BC10+1&gt;EOMONTH(главная!$N$13,главная!$N$17-1),"",BC10+1))</f>
        <v/>
      </c>
      <c r="BE9" s="42" t="str">
        <f>IF(BD10="","",IF(BD10+1&gt;EOMONTH(главная!$N$13,главная!$N$17-1),"",BD10+1))</f>
        <v/>
      </c>
      <c r="BF9" s="42" t="str">
        <f>IF(BE10="","",IF(BE10+1&gt;EOMONTH(главная!$N$13,главная!$N$17-1),"",BE10+1))</f>
        <v/>
      </c>
      <c r="BG9" s="42" t="str">
        <f>IF(BF10="","",IF(BF10+1&gt;EOMONTH(главная!$N$13,главная!$N$17-1),"",BF10+1))</f>
        <v/>
      </c>
      <c r="BH9" s="42" t="str">
        <f>IF(BG10="","",IF(BG10+1&gt;EOMONTH(главная!$N$13,главная!$N$17-1),"",BG10+1))</f>
        <v/>
      </c>
      <c r="BI9" s="42" t="str">
        <f>IF(BH10="","",IF(BH10+1&gt;EOMONTH(главная!$N$13,главная!$N$17-1),"",BH10+1))</f>
        <v/>
      </c>
      <c r="BJ9" s="42" t="str">
        <f>IF(BI10="","",IF(BI10+1&gt;EOMONTH(главная!$N$13,главная!$N$17-1),"",BI10+1))</f>
        <v/>
      </c>
      <c r="BK9" s="42" t="str">
        <f>IF(BJ10="","",IF(BJ10+1&gt;EOMONTH(главная!$N$13,главная!$N$17-1),"",BJ10+1))</f>
        <v/>
      </c>
      <c r="BL9" s="42" t="str">
        <f>IF(BK10="","",IF(BK10+1&gt;EOMONTH(главная!$N$13,главная!$N$17-1),"",BK10+1))</f>
        <v/>
      </c>
      <c r="BM9" s="42" t="str">
        <f>IF(BL10="","",IF(BL10+1&gt;EOMONTH(главная!$N$13,главная!$N$17-1),"",BL10+1))</f>
        <v/>
      </c>
      <c r="BN9" s="42" t="str">
        <f>IF(BM10="","",IF(BM10+1&gt;EOMONTH(главная!$N$13,главная!$N$17-1),"",BM10+1))</f>
        <v/>
      </c>
      <c r="BO9" s="42" t="str">
        <f>IF(BN10="","",IF(BN10+1&gt;EOMONTH(главная!$N$13,главная!$N$17-1),"",BN10+1))</f>
        <v/>
      </c>
      <c r="BP9" s="42" t="str">
        <f>IF(BO10="","",IF(BO10+1&gt;EOMONTH(главная!$N$13,главная!$N$17-1),"",BO10+1))</f>
        <v/>
      </c>
      <c r="BQ9" s="42" t="str">
        <f>IF(BP10="","",IF(BP10+1&gt;EOMONTH(главная!$N$13,главная!$N$17-1),"",BP10+1))</f>
        <v/>
      </c>
      <c r="BR9" s="42" t="str">
        <f>IF(BQ10="","",IF(BQ10+1&gt;EOMONTH(главная!$N$13,главная!$N$17-1),"",BQ10+1))</f>
        <v/>
      </c>
      <c r="BS9" s="42" t="str">
        <f>IF(BR10="","",IF(BR10+1&gt;EOMONTH(главная!$N$13,главная!$N$17-1),"",BR10+1))</f>
        <v/>
      </c>
      <c r="BT9" s="42" t="str">
        <f>IF(BS10="","",IF(BS10+1&gt;EOMONTH(главная!$N$13,главная!$N$17-1),"",BS10+1))</f>
        <v/>
      </c>
      <c r="BU9" s="42" t="str">
        <f>IF(BT10="","",IF(BT10+1&gt;EOMONTH(главная!$N$13,главная!$N$17-1),"",BT10+1))</f>
        <v/>
      </c>
      <c r="BV9" s="42" t="str">
        <f>IF(BU10="","",IF(BU10+1&gt;EOMONTH(главная!$N$13,главная!$N$17-1),"",BU10+1))</f>
        <v/>
      </c>
      <c r="BW9" s="42" t="str">
        <f>IF(BV10="","",IF(BV10+1&gt;EOMONTH(главная!$N$13,главная!$N$17-1),"",BV10+1))</f>
        <v/>
      </c>
      <c r="BX9" s="42" t="str">
        <f>IF(BW10="","",IF(BW10+1&gt;EOMONTH(главная!$N$13,главная!$N$17-1),"",BW10+1))</f>
        <v/>
      </c>
      <c r="BY9" s="42" t="str">
        <f>IF(BX10="","",IF(BX10+1&gt;EOMONTH(главная!$N$13,главная!$N$17-1),"",BX10+1))</f>
        <v/>
      </c>
      <c r="BZ9" s="42" t="str">
        <f>IF(BY10="","",IF(BY10+1&gt;EOMONTH(главная!$N$13,главная!$N$17-1),"",BY10+1))</f>
        <v/>
      </c>
      <c r="CA9" s="42" t="str">
        <f>IF(BZ10="","",IF(BZ10+1&gt;EOMONTH(главная!$N$13,главная!$N$17-1),"",BZ10+1))</f>
        <v/>
      </c>
      <c r="CB9" s="42" t="str">
        <f>IF(CA10="","",IF(CA10+1&gt;EOMONTH(главная!$N$13,главная!$N$17-1),"",CA10+1))</f>
        <v/>
      </c>
      <c r="CC9" s="42" t="str">
        <f>IF(CB10="","",IF(CB10+1&gt;EOMONTH(главная!$N$13,главная!$N$17-1),"",CB10+1))</f>
        <v/>
      </c>
      <c r="CD9" s="42" t="str">
        <f>IF(CC10="","",IF(CC10+1&gt;EOMONTH(главная!$N$13,главная!$N$17-1),"",CC10+1))</f>
        <v/>
      </c>
      <c r="CE9" s="42" t="str">
        <f>IF(CD10="","",IF(CD10+1&gt;EOMONTH(главная!$N$13,главная!$N$17-1),"",CD10+1))</f>
        <v/>
      </c>
      <c r="CF9" s="42" t="str">
        <f>IF(CE10="","",IF(CE10+1&gt;EOMONTH(главная!$N$13,главная!$N$17-1),"",CE10+1))</f>
        <v/>
      </c>
      <c r="CG9" s="42" t="str">
        <f>IF(CF10="","",IF(CF10+1&gt;EOMONTH(главная!$N$13,главная!$N$17-1),"",CF10+1))</f>
        <v/>
      </c>
      <c r="CH9" s="42" t="str">
        <f>IF(CG10="","",IF(CG10+1&gt;EOMONTH(главная!$N$13,главная!$N$17-1),"",CG10+1))</f>
        <v/>
      </c>
      <c r="CI9" s="42" t="str">
        <f>IF(CH10="","",IF(CH10+1&gt;EOMONTH(главная!$N$13,главная!$N$17-1),"",CH10+1))</f>
        <v/>
      </c>
      <c r="CJ9" s="42" t="str">
        <f>IF(CI10="","",IF(CI10+1&gt;EOMONTH(главная!$N$13,главная!$N$17-1),"",CI10+1))</f>
        <v/>
      </c>
      <c r="CK9" s="42" t="str">
        <f>IF(CJ10="","",IF(CJ10+1&gt;EOMONTH(главная!$N$13,главная!$N$17-1),"",CJ10+1))</f>
        <v/>
      </c>
      <c r="CL9" s="42" t="str">
        <f>IF(CK10="","",IF(CK10+1&gt;EOMONTH(главная!$N$13,главная!$N$17-1),"",CK10+1))</f>
        <v/>
      </c>
      <c r="CM9" s="42" t="str">
        <f>IF(CL10="","",IF(CL10+1&gt;EOMONTH(главная!$N$13,главная!$N$17-1),"",CL10+1))</f>
        <v/>
      </c>
      <c r="CN9" s="42" t="str">
        <f>IF(CM10="","",IF(CM10+1&gt;EOMONTH(главная!$N$13,главная!$N$17-1),"",CM10+1))</f>
        <v/>
      </c>
      <c r="CO9" s="42" t="str">
        <f>IF(CN10="","",IF(CN10+1&gt;EOMONTH(главная!$N$13,главная!$N$17-1),"",CN10+1))</f>
        <v/>
      </c>
      <c r="CP9" s="42" t="str">
        <f>IF(CO10="","",IF(CO10+1&gt;EOMONTH(главная!$N$13,главная!$N$17-1),"",CO10+1))</f>
        <v/>
      </c>
      <c r="CQ9" s="42" t="str">
        <f>IF(CP10="","",IF(CP10+1&gt;EOMONTH(главная!$N$13,главная!$N$17-1),"",CP10+1))</f>
        <v/>
      </c>
      <c r="CR9" s="42" t="str">
        <f>IF(CQ10="","",IF(CQ10+1&gt;EOMONTH(главная!$N$13,главная!$N$17-1),"",CQ10+1))</f>
        <v/>
      </c>
      <c r="CS9" s="42" t="str">
        <f>IF(CR10="","",IF(CR10+1&gt;EOMONTH(главная!$N$13,главная!$N$17-1),"",CR10+1))</f>
        <v/>
      </c>
      <c r="CT9" s="42" t="str">
        <f>IF(CS10="","",IF(CS10+1&gt;EOMONTH(главная!$N$13,главная!$N$17-1),"",CS10+1))</f>
        <v/>
      </c>
      <c r="CU9" s="42" t="str">
        <f>IF(CT10="","",IF(CT10+1&gt;EOMONTH(главная!$N$13,главная!$N$17-1),"",CT10+1))</f>
        <v/>
      </c>
      <c r="CV9" s="42" t="str">
        <f>IF(CU10="","",IF(CU10+1&gt;EOMONTH(главная!$N$13,главная!$N$17-1),"",CU10+1))</f>
        <v/>
      </c>
      <c r="CW9" s="42" t="str">
        <f>IF(CV10="","",IF(CV10+1&gt;EOMONTH(главная!$N$13,главная!$N$17-1),"",CV10+1))</f>
        <v/>
      </c>
      <c r="CX9" s="42" t="str">
        <f>IF(CW10="","",IF(CW10+1&gt;EOMONTH(главная!$N$13,главная!$N$17-1),"",CW10+1))</f>
        <v/>
      </c>
      <c r="CY9" s="42" t="str">
        <f>IF(CX10="","",IF(CX10+1&gt;EOMONTH(главная!$N$13,главная!$N$17-1),"",CX10+1))</f>
        <v/>
      </c>
      <c r="CZ9" s="42" t="str">
        <f>IF(CY10="","",IF(CY10+1&gt;EOMONTH(главная!$N$13,главная!$N$17-1),"",CY10+1))</f>
        <v/>
      </c>
      <c r="DA9" s="42" t="str">
        <f>IF(CZ10="","",IF(CZ10+1&gt;EOMONTH(главная!$N$13,главная!$N$17-1),"",CZ10+1))</f>
        <v/>
      </c>
      <c r="DB9" s="42" t="str">
        <f>IF(DA10="","",IF(DA10+1&gt;EOMONTH(главная!$N$13,главная!$N$17-1),"",DA10+1))</f>
        <v/>
      </c>
      <c r="DC9" s="42" t="str">
        <f>IF(DB10="","",IF(DB10+1&gt;EOMONTH(главная!$N$13,главная!$N$17-1),"",DB10+1))</f>
        <v/>
      </c>
      <c r="DD9" s="42" t="str">
        <f>IF(DC10="","",IF(DC10+1&gt;EOMONTH(главная!$N$13,главная!$N$17-1),"",DC10+1))</f>
        <v/>
      </c>
      <c r="DE9" s="42" t="str">
        <f>IF(DD10="","",IF(DD10+1&gt;EOMONTH(главная!$N$13,главная!$N$17-1),"",DD10+1))</f>
        <v/>
      </c>
      <c r="DF9" s="42" t="str">
        <f>IF(DE10="","",IF(DE10+1&gt;EOMONTH(главная!$N$13,главная!$N$17-1),"",DE10+1))</f>
        <v/>
      </c>
      <c r="DG9" s="42" t="str">
        <f>IF(DF10="","",IF(DF10+1&gt;EOMONTH(главная!$N$13,главная!$N$17-1),"",DF10+1))</f>
        <v/>
      </c>
      <c r="DH9" s="42" t="str">
        <f>IF(DG10="","",IF(DG10+1&gt;EOMONTH(главная!$N$13,главная!$N$17-1),"",DG10+1))</f>
        <v/>
      </c>
      <c r="DI9" s="42" t="str">
        <f>IF(DH10="","",IF(DH10+1&gt;EOMONTH(главная!$N$13,главная!$N$17-1),"",DH10+1))</f>
        <v/>
      </c>
      <c r="DJ9" s="42" t="str">
        <f>IF(DI10="","",IF(DI10+1&gt;EOMONTH(главная!$N$13,главная!$N$17-1),"",DI10+1))</f>
        <v/>
      </c>
      <c r="DK9" s="42" t="str">
        <f>IF(DJ10="","",IF(DJ10+1&gt;EOMONTH(главная!$N$13,главная!$N$17-1),"",DJ10+1))</f>
        <v/>
      </c>
      <c r="DL9" s="42" t="str">
        <f>IF(DK10="","",IF(DK10+1&gt;EOMONTH(главная!$N$13,главная!$N$17-1),"",DK10+1))</f>
        <v/>
      </c>
      <c r="DM9" s="42" t="str">
        <f>IF(DL10="","",IF(DL10+1&gt;EOMONTH(главная!$N$13,главная!$N$17-1),"",DL10+1))</f>
        <v/>
      </c>
      <c r="DN9" s="42" t="str">
        <f>IF(DM10="","",IF(DM10+1&gt;EOMONTH(главная!$N$13,главная!$N$17-1),"",DM10+1))</f>
        <v/>
      </c>
      <c r="DO9" s="42" t="str">
        <f>IF(DN10="","",IF(DN10+1&gt;EOMONTH(главная!$N$13,главная!$N$17-1),"",DN10+1))</f>
        <v/>
      </c>
      <c r="DP9" s="42" t="str">
        <f>IF(DO10="","",IF(DO10+1&gt;EOMONTH(главная!$N$13,главная!$N$17-1),"",DO10+1))</f>
        <v/>
      </c>
      <c r="DQ9" s="42" t="str">
        <f>IF(DP10="","",IF(DP10+1&gt;EOMONTH(главная!$N$13,главная!$N$17-1),"",DP10+1))</f>
        <v/>
      </c>
      <c r="DR9" s="42" t="str">
        <f>IF(DQ10="","",IF(DQ10+1&gt;EOMONTH(главная!$N$13,главная!$N$17-1),"",DQ10+1))</f>
        <v/>
      </c>
      <c r="DS9" s="42" t="str">
        <f>IF(DR10="","",IF(DR10+1&gt;EOMONTH(главная!$N$13,главная!$N$17-1),"",DR10+1))</f>
        <v/>
      </c>
      <c r="DT9" s="42" t="str">
        <f>IF(DS10="","",IF(DS10+1&gt;EOMONTH(главная!$N$13,главная!$N$17-1),"",DS10+1))</f>
        <v/>
      </c>
      <c r="DU9" s="42" t="str">
        <f>IF(DT10="","",IF(DT10+1&gt;EOMONTH(главная!$N$13,главная!$N$17-1),"",DT10+1))</f>
        <v/>
      </c>
      <c r="DV9" s="42" t="str">
        <f>IF(DU10="","",IF(DU10+1&gt;EOMONTH(главная!$N$13,главная!$N$17-1),"",DU10+1))</f>
        <v/>
      </c>
      <c r="DW9" s="42" t="str">
        <f>IF(DV10="","",IF(DV10+1&gt;EOMONTH(главная!$N$13,главная!$N$17-1),"",DV10+1))</f>
        <v/>
      </c>
      <c r="DX9" s="42" t="str">
        <f>IF(DW10="","",IF(DW10+1&gt;EOMONTH(главная!$N$13,главная!$N$17-1),"",DW10+1))</f>
        <v/>
      </c>
      <c r="DY9" s="42" t="str">
        <f>IF(DX10="","",IF(DX10+1&gt;EOMONTH(главная!$N$13,главная!$N$17-1),"",DX10+1))</f>
        <v/>
      </c>
      <c r="DZ9" s="42" t="str">
        <f>IF(DY10="","",IF(DY10+1&gt;EOMONTH(главная!$N$13,главная!$N$17-1),"",DY10+1))</f>
        <v/>
      </c>
      <c r="EA9" s="42" t="str">
        <f>IF(DZ10="","",IF(DZ10+1&gt;EOMONTH(главная!$N$13,главная!$N$17-1),"",DZ10+1))</f>
        <v/>
      </c>
      <c r="EB9" s="42" t="str">
        <f>IF(EA10="","",IF(EA10+1&gt;EOMONTH(главная!$N$13,главная!$N$17-1),"",EA10+1))</f>
        <v/>
      </c>
      <c r="EC9" s="42" t="str">
        <f>IF(EB10="","",IF(EB10+1&gt;EOMONTH(главная!$N$13,главная!$N$17-1),"",EB10+1))</f>
        <v/>
      </c>
      <c r="ED9" s="42" t="str">
        <f>IF(EC10="","",IF(EC10+1&gt;EOMONTH(главная!$N$13,главная!$N$17-1),"",EC10+1))</f>
        <v/>
      </c>
      <c r="EE9" s="42" t="str">
        <f>IF(ED10="","",IF(ED10+1&gt;EOMONTH(главная!$N$13,главная!$N$17-1),"",ED10+1))</f>
        <v/>
      </c>
      <c r="EF9" s="42" t="str">
        <f>IF(EE10="","",IF(EE10+1&gt;EOMONTH(главная!$N$13,главная!$N$17-1),"",EE10+1))</f>
        <v/>
      </c>
      <c r="EG9" s="42" t="str">
        <f>IF(EF10="","",IF(EF10+1&gt;EOMONTH(главная!$N$13,главная!$N$17-1),"",EF10+1))</f>
        <v/>
      </c>
      <c r="EH9" s="42" t="str">
        <f>IF(EG10="","",IF(EG10+1&gt;EOMONTH(главная!$N$13,главная!$N$17-1),"",EG10+1))</f>
        <v/>
      </c>
      <c r="EI9" s="42" t="str">
        <f>IF(EH10="","",IF(EH10+1&gt;EOMONTH(главная!$N$13,главная!$N$17-1),"",EH10+1))</f>
        <v/>
      </c>
      <c r="EJ9" s="42" t="str">
        <f>IF(EI10="","",IF(EI10+1&gt;EOMONTH(главная!$N$13,главная!$N$17-1),"",EI10+1))</f>
        <v/>
      </c>
      <c r="EK9" s="42" t="str">
        <f>IF(EJ10="","",IF(EJ10+1&gt;EOMONTH(главная!$N$13,главная!$N$17-1),"",EJ10+1))</f>
        <v/>
      </c>
      <c r="EL9" s="42" t="str">
        <f>IF(EK10="","",IF(EK10+1&gt;EOMONTH(главная!$N$13,главная!$N$17-1),"",EK10+1))</f>
        <v/>
      </c>
      <c r="EM9" s="42" t="str">
        <f>IF(EL10="","",IF(EL10+1&gt;EOMONTH(главная!$N$13,главная!$N$17-1),"",EL10+1))</f>
        <v/>
      </c>
      <c r="EN9" s="42" t="str">
        <f>IF(EM10="","",IF(EM10+1&gt;EOMONTH(главная!$N$13,главная!$N$17-1),"",EM10+1))</f>
        <v/>
      </c>
      <c r="EO9" s="42" t="str">
        <f>IF(EN10="","",IF(EN10+1&gt;EOMONTH(главная!$N$13,главная!$N$17-1),"",EN10+1))</f>
        <v/>
      </c>
      <c r="EP9" s="42" t="str">
        <f>IF(EO10="","",IF(EO10+1&gt;EOMONTH(главная!$N$13,главная!$N$17-1),"",EO10+1))</f>
        <v/>
      </c>
      <c r="EQ9" s="42" t="str">
        <f>IF(EP10="","",IF(EP10+1&gt;EOMONTH(главная!$N$13,главная!$N$17-1),"",EP10+1))</f>
        <v/>
      </c>
      <c r="ER9" s="42" t="str">
        <f>IF(EQ10="","",IF(EQ10+1&gt;EOMONTH(главная!$N$13,главная!$N$17-1),"",EQ10+1))</f>
        <v/>
      </c>
      <c r="ES9" s="42" t="str">
        <f>IF(ER10="","",IF(ER10+1&gt;EOMONTH(главная!$N$13,главная!$N$17-1),"",ER10+1))</f>
        <v/>
      </c>
      <c r="ET9" s="42" t="str">
        <f>IF(ES10="","",IF(ES10+1&gt;EOMONTH(главная!$N$13,главная!$N$17-1),"",ES10+1))</f>
        <v/>
      </c>
      <c r="EU9" s="42" t="str">
        <f>IF(ET10="","",IF(ET10+1&gt;EOMONTH(главная!$N$13,главная!$N$17-1),"",ET10+1))</f>
        <v/>
      </c>
      <c r="EV9" s="42" t="str">
        <f>IF(EU10="","",IF(EU10+1&gt;EOMONTH(главная!$N$13,главная!$N$17-1),"",EU10+1))</f>
        <v/>
      </c>
      <c r="EW9" s="42" t="str">
        <f>IF(EV10="","",IF(EV10+1&gt;EOMONTH(главная!$N$13,главная!$N$17-1),"",EV10+1))</f>
        <v/>
      </c>
      <c r="EX9" s="42" t="str">
        <f>IF(EW10="","",IF(EW10+1&gt;EOMONTH(главная!$N$13,главная!$N$17-1),"",EW10+1))</f>
        <v/>
      </c>
      <c r="EY9" s="42" t="str">
        <f>IF(EX10="","",IF(EX10+1&gt;EOMONTH(главная!$N$13,главная!$N$17-1),"",EX10+1))</f>
        <v/>
      </c>
      <c r="EZ9" s="42" t="str">
        <f>IF(EY10="","",IF(EY10+1&gt;EOMONTH(главная!$N$13,главная!$N$17-1),"",EY10+1))</f>
        <v/>
      </c>
      <c r="FA9" s="42" t="str">
        <f>IF(EZ10="","",IF(EZ10+1&gt;EOMONTH(главная!$N$13,главная!$N$17-1),"",EZ10+1))</f>
        <v/>
      </c>
      <c r="FB9" s="42" t="str">
        <f>IF(FA10="","",IF(FA10+1&gt;EOMONTH(главная!$N$13,главная!$N$17-1),"",FA10+1))</f>
        <v/>
      </c>
      <c r="FC9" s="42" t="str">
        <f>IF(FB10="","",IF(FB10+1&gt;EOMONTH(главная!$N$13,главная!$N$17-1),"",FB10+1))</f>
        <v/>
      </c>
      <c r="FD9" s="42" t="str">
        <f>IF(FC10="","",IF(FC10+1&gt;EOMONTH(главная!$N$13,главная!$N$17-1),"",FC10+1))</f>
        <v/>
      </c>
      <c r="FE9" s="42" t="str">
        <f>IF(FD10="","",IF(FD10+1&gt;EOMONTH(главная!$N$13,главная!$N$17-1),"",FD10+1))</f>
        <v/>
      </c>
      <c r="FF9" s="42" t="str">
        <f>IF(FE10="","",IF(FE10+1&gt;EOMONTH(главная!$N$13,главная!$N$17-1),"",FE10+1))</f>
        <v/>
      </c>
      <c r="FG9" s="42" t="str">
        <f>IF(FF10="","",IF(FF10+1&gt;EOMONTH(главная!$N$13,главная!$N$17-1),"",FF10+1))</f>
        <v/>
      </c>
      <c r="FH9" s="42" t="str">
        <f>IF(FG10="","",IF(FG10+1&gt;EOMONTH(главная!$N$13,главная!$N$17-1),"",FG10+1))</f>
        <v/>
      </c>
      <c r="FI9" s="42" t="str">
        <f>IF(FH10="","",IF(FH10+1&gt;EOMONTH(главная!$N$13,главная!$N$17-1),"",FH10+1))</f>
        <v/>
      </c>
      <c r="FJ9" s="42" t="str">
        <f>IF(FI10="","",IF(FI10+1&gt;EOMONTH(главная!$N$13,главная!$N$17-1),"",FI10+1))</f>
        <v/>
      </c>
      <c r="FK9" s="42" t="str">
        <f>IF(FJ10="","",IF(FJ10+1&gt;EOMONTH(главная!$N$13,главная!$N$17-1),"",FJ10+1))</f>
        <v/>
      </c>
      <c r="FL9" s="42" t="str">
        <f>IF(FK10="","",IF(FK10+1&gt;EOMONTH(главная!$N$13,главная!$N$17-1),"",FK10+1))</f>
        <v/>
      </c>
      <c r="FM9" s="42" t="str">
        <f>IF(FL10="","",IF(FL10+1&gt;EOMONTH(главная!$N$13,главная!$N$17-1),"",FL10+1))</f>
        <v/>
      </c>
      <c r="FN9" s="42" t="str">
        <f>IF(FM10="","",IF(FM10+1&gt;EOMONTH(главная!$N$13,главная!$N$17-1),"",FM10+1))</f>
        <v/>
      </c>
      <c r="FO9" s="42" t="str">
        <f>IF(FN10="","",IF(FN10+1&gt;EOMONTH(главная!$N$13,главная!$N$17-1),"",FN10+1))</f>
        <v/>
      </c>
      <c r="FP9" s="42" t="str">
        <f>IF(FO10="","",IF(FO10+1&gt;EOMONTH(главная!$N$13,главная!$N$17-1),"",FO10+1))</f>
        <v/>
      </c>
      <c r="FQ9" s="42" t="str">
        <f>IF(FP10="","",IF(FP10+1&gt;EOMONTH(главная!$N$13,главная!$N$17-1),"",FP10+1))</f>
        <v/>
      </c>
      <c r="FR9" s="42" t="str">
        <f>IF(FQ10="","",IF(FQ10+1&gt;EOMONTH(главная!$N$13,главная!$N$17-1),"",FQ10+1))</f>
        <v/>
      </c>
      <c r="FS9" s="42" t="str">
        <f>IF(FR10="","",IF(FR10+1&gt;EOMONTH(главная!$N$13,главная!$N$17-1),"",FR10+1))</f>
        <v/>
      </c>
      <c r="FT9" s="42" t="str">
        <f>IF(FS10="","",IF(FS10+1&gt;EOMONTH(главная!$N$13,главная!$N$17-1),"",FS10+1))</f>
        <v/>
      </c>
      <c r="FU9" s="42" t="str">
        <f>IF(FT10="","",IF(FT10+1&gt;EOMONTH(главная!$N$13,главная!$N$17-1),"",FT10+1))</f>
        <v/>
      </c>
      <c r="FV9" s="42" t="str">
        <f>IF(FU10="","",IF(FU10+1&gt;EOMONTH(главная!$N$13,главная!$N$17-1),"",FU10+1))</f>
        <v/>
      </c>
      <c r="FW9" s="42" t="str">
        <f>IF(FV10="","",IF(FV10+1&gt;EOMONTH(главная!$N$13,главная!$N$17-1),"",FV10+1))</f>
        <v/>
      </c>
      <c r="FX9" s="42" t="str">
        <f>IF(FW10="","",IF(FW10+1&gt;EOMONTH(главная!$N$13,главная!$N$17-1),"",FW10+1))</f>
        <v/>
      </c>
      <c r="FY9" s="42" t="str">
        <f>IF(FX10="","",IF(FX10+1&gt;EOMONTH(главная!$N$13,главная!$N$17-1),"",FX10+1))</f>
        <v/>
      </c>
      <c r="FZ9" s="42" t="str">
        <f>IF(FY10="","",IF(FY10+1&gt;EOMONTH(главная!$N$13,главная!$N$17-1),"",FY10+1))</f>
        <v/>
      </c>
      <c r="GA9" s="42" t="str">
        <f>IF(FZ10="","",IF(FZ10+1&gt;EOMONTH(главная!$N$13,главная!$N$17-1),"",FZ10+1))</f>
        <v/>
      </c>
      <c r="GB9" s="42" t="str">
        <f>IF(GA10="","",IF(GA10+1&gt;EOMONTH(главная!$N$13,главная!$N$17-1),"",GA10+1))</f>
        <v/>
      </c>
      <c r="GC9" s="42" t="str">
        <f>IF(GB10="","",IF(GB10+1&gt;EOMONTH(главная!$N$13,главная!$N$17-1),"",GB10+1))</f>
        <v/>
      </c>
      <c r="GD9" s="42" t="str">
        <f>IF(GC10="","",IF(GC10+1&gt;EOMONTH(главная!$N$13,главная!$N$17-1),"",GC10+1))</f>
        <v/>
      </c>
      <c r="GE9" s="42" t="str">
        <f>IF(GD10="","",IF(GD10+1&gt;EOMONTH(главная!$N$13,главная!$N$17-1),"",GD10+1))</f>
        <v/>
      </c>
      <c r="GF9" s="42" t="str">
        <f>IF(GE10="","",IF(GE10+1&gt;EOMONTH(главная!$N$13,главная!$N$17-1),"",GE10+1))</f>
        <v/>
      </c>
      <c r="GG9" s="42" t="str">
        <f>IF(GF10="","",IF(GF10+1&gt;EOMONTH(главная!$N$13,главная!$N$17-1),"",GF10+1))</f>
        <v/>
      </c>
      <c r="GH9" s="42" t="str">
        <f>IF(GG10="","",IF(GG10+1&gt;EOMONTH(главная!$N$13,главная!$N$17-1),"",GG10+1))</f>
        <v/>
      </c>
      <c r="GI9" s="42" t="str">
        <f>IF(GH10="","",IF(GH10+1&gt;EOMONTH(главная!$N$13,главная!$N$17-1),"",GH10+1))</f>
        <v/>
      </c>
      <c r="GJ9" s="42" t="str">
        <f>IF(GI10="","",IF(GI10+1&gt;EOMONTH(главная!$N$13,главная!$N$17-1),"",GI10+1))</f>
        <v/>
      </c>
      <c r="GK9" s="42" t="str">
        <f>IF(GJ10="","",IF(GJ10+1&gt;EOMONTH(главная!$N$13,главная!$N$17-1),"",GJ10+1))</f>
        <v/>
      </c>
      <c r="GL9" s="42" t="str">
        <f>IF(GK10="","",IF(GK10+1&gt;EOMONTH(главная!$N$13,главная!$N$17-1),"",GK10+1))</f>
        <v/>
      </c>
      <c r="GM9" s="42" t="str">
        <f>IF(GL10="","",IF(GL10+1&gt;EOMONTH(главная!$N$13,главная!$N$17-1),"",GL10+1))</f>
        <v/>
      </c>
      <c r="GN9" s="42" t="str">
        <f>IF(GM10="","",IF(GM10+1&gt;EOMONTH(главная!$N$13,главная!$N$17-1),"",GM10+1))</f>
        <v/>
      </c>
      <c r="GO9" s="42" t="str">
        <f>IF(GN10="","",IF(GN10+1&gt;EOMONTH(главная!$N$13,главная!$N$17-1),"",GN10+1))</f>
        <v/>
      </c>
      <c r="GP9" s="42" t="str">
        <f>IF(GO10="","",IF(GO10+1&gt;EOMONTH(главная!$N$13,главная!$N$17-1),"",GO10+1))</f>
        <v/>
      </c>
      <c r="GQ9" s="42" t="str">
        <f>IF(GP10="","",IF(GP10+1&gt;EOMONTH(главная!$N$13,главная!$N$17-1),"",GP10+1))</f>
        <v/>
      </c>
      <c r="GR9" s="42" t="str">
        <f>IF(GQ10="","",IF(GQ10+1&gt;EOMONTH(главная!$N$13,главная!$N$17-1),"",GQ10+1))</f>
        <v/>
      </c>
      <c r="GS9" s="42" t="str">
        <f>IF(GR10="","",IF(GR10+1&gt;EOMONTH(главная!$N$13,главная!$N$17-1),"",GR10+1))</f>
        <v/>
      </c>
      <c r="GT9" s="42" t="str">
        <f>IF(GS10="","",IF(GS10+1&gt;EOMONTH(главная!$N$13,главная!$N$17-1),"",GS10+1))</f>
        <v/>
      </c>
      <c r="GU9" s="42" t="str">
        <f>IF(GT10="","",IF(GT10+1&gt;EOMONTH(главная!$N$13,главная!$N$17-1),"",GT10+1))</f>
        <v/>
      </c>
      <c r="GV9" s="42" t="str">
        <f>IF(GU10="","",IF(GU10+1&gt;EOMONTH(главная!$N$13,главная!$N$17-1),"",GU10+1))</f>
        <v/>
      </c>
      <c r="GW9" s="42" t="str">
        <f>IF(GV10="","",IF(GV10+1&gt;EOMONTH(главная!$N$13,главная!$N$17-1),"",GV10+1))</f>
        <v/>
      </c>
      <c r="GX9" s="42" t="str">
        <f>IF(GW10="","",IF(GW10+1&gt;EOMONTH(главная!$N$13,главная!$N$17-1),"",GW10+1))</f>
        <v/>
      </c>
      <c r="GY9" s="42" t="str">
        <f>IF(GX10="","",IF(GX10+1&gt;EOMONTH(главная!$N$13,главная!$N$17-1),"",GX10+1))</f>
        <v/>
      </c>
      <c r="GZ9" s="42" t="str">
        <f>IF(GY10="","",IF(GY10+1&gt;EOMONTH(главная!$N$13,главная!$N$17-1),"",GY10+1))</f>
        <v/>
      </c>
      <c r="HA9" s="42" t="str">
        <f>IF(GZ10="","",IF(GZ10+1&gt;EOMONTH(главная!$N$13,главная!$N$17-1),"",GZ10+1))</f>
        <v/>
      </c>
      <c r="HB9" s="42" t="str">
        <f>IF(HA10="","",IF(HA10+1&gt;EOMONTH(главная!$N$13,главная!$N$17-1),"",HA10+1))</f>
        <v/>
      </c>
      <c r="HC9" s="42" t="str">
        <f>IF(HB10="","",IF(HB10+1&gt;EOMONTH(главная!$N$13,главная!$N$17-1),"",HB10+1))</f>
        <v/>
      </c>
      <c r="HD9" s="42" t="str">
        <f>IF(HC10="","",IF(HC10+1&gt;EOMONTH(главная!$N$13,главная!$N$17-1),"",HC10+1))</f>
        <v/>
      </c>
      <c r="HE9" s="42" t="str">
        <f>IF(HD10="","",IF(HD10+1&gt;EOMONTH(главная!$N$13,главная!$N$17-1),"",HD10+1))</f>
        <v/>
      </c>
      <c r="HF9" s="42" t="str">
        <f>IF(HE10="","",IF(HE10+1&gt;EOMONTH(главная!$N$13,главная!$N$17-1),"",HE10+1))</f>
        <v/>
      </c>
      <c r="HG9" s="42" t="str">
        <f>IF(HF10="","",IF(HF10+1&gt;EOMONTH(главная!$N$13,главная!$N$17-1),"",HF10+1))</f>
        <v/>
      </c>
      <c r="HH9" s="42" t="str">
        <f>IF(HG10="","",IF(HG10+1&gt;EOMONTH(главная!$N$13,главная!$N$17-1),"",HG10+1))</f>
        <v/>
      </c>
      <c r="HI9" s="42" t="str">
        <f>IF(HH10="","",IF(HH10+1&gt;EOMONTH(главная!$N$13,главная!$N$17-1),"",HH10+1))</f>
        <v/>
      </c>
      <c r="HJ9" s="42" t="str">
        <f>IF(HI10="","",IF(HI10+1&gt;EOMONTH(главная!$N$13,главная!$N$17-1),"",HI10+1))</f>
        <v/>
      </c>
      <c r="HK9" s="42" t="str">
        <f>IF(HJ10="","",IF(HJ10+1&gt;EOMONTH(главная!$N$13,главная!$N$17-1),"",HJ10+1))</f>
        <v/>
      </c>
      <c r="HL9" s="42" t="str">
        <f>IF(HK10="","",IF(HK10+1&gt;EOMONTH(главная!$N$13,главная!$N$17-1),"",HK10+1))</f>
        <v/>
      </c>
      <c r="HM9" s="5"/>
      <c r="HN9" s="5"/>
    </row>
    <row r="10" spans="1:222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81" t="s">
        <v>3</v>
      </c>
      <c r="S10" s="5"/>
      <c r="T10" s="5"/>
      <c r="U10" s="42">
        <f>IF(U9="","",EOMONTH(U9,0))</f>
        <v>44408</v>
      </c>
      <c r="V10" s="42">
        <f>IF(V9="","",EOMONTH(V9,0))</f>
        <v>44439</v>
      </c>
      <c r="W10" s="42">
        <f t="shared" ref="W10:AF10" si="8">IF(W9="","",EOMONTH(W9,0))</f>
        <v>44469</v>
      </c>
      <c r="X10" s="42">
        <f t="shared" si="8"/>
        <v>44500</v>
      </c>
      <c r="Y10" s="42">
        <f t="shared" si="8"/>
        <v>44530</v>
      </c>
      <c r="Z10" s="42">
        <f t="shared" si="8"/>
        <v>44561</v>
      </c>
      <c r="AA10" s="42">
        <f t="shared" si="8"/>
        <v>44592</v>
      </c>
      <c r="AB10" s="42">
        <f t="shared" si="8"/>
        <v>44620</v>
      </c>
      <c r="AC10" s="42">
        <f t="shared" si="8"/>
        <v>44651</v>
      </c>
      <c r="AD10" s="42">
        <f t="shared" si="8"/>
        <v>44681</v>
      </c>
      <c r="AE10" s="42" t="str">
        <f t="shared" si="8"/>
        <v/>
      </c>
      <c r="AF10" s="42" t="str">
        <f t="shared" si="8"/>
        <v/>
      </c>
      <c r="AG10" s="42" t="str">
        <f t="shared" ref="AG10" si="9">IF(AG9="","",EOMONTH(AG9,0))</f>
        <v/>
      </c>
      <c r="AH10" s="42" t="str">
        <f t="shared" ref="AH10" si="10">IF(AH9="","",EOMONTH(AH9,0))</f>
        <v/>
      </c>
      <c r="AI10" s="42" t="str">
        <f t="shared" ref="AI10" si="11">IF(AI9="","",EOMONTH(AI9,0))</f>
        <v/>
      </c>
      <c r="AJ10" s="42" t="str">
        <f t="shared" ref="AJ10" si="12">IF(AJ9="","",EOMONTH(AJ9,0))</f>
        <v/>
      </c>
      <c r="AK10" s="42" t="str">
        <f t="shared" ref="AK10" si="13">IF(AK9="","",EOMONTH(AK9,0))</f>
        <v/>
      </c>
      <c r="AL10" s="42" t="str">
        <f t="shared" ref="AL10" si="14">IF(AL9="","",EOMONTH(AL9,0))</f>
        <v/>
      </c>
      <c r="AM10" s="42" t="str">
        <f t="shared" ref="AM10" si="15">IF(AM9="","",EOMONTH(AM9,0))</f>
        <v/>
      </c>
      <c r="AN10" s="42" t="str">
        <f t="shared" ref="AN10" si="16">IF(AN9="","",EOMONTH(AN9,0))</f>
        <v/>
      </c>
      <c r="AO10" s="42" t="str">
        <f t="shared" ref="AO10" si="17">IF(AO9="","",EOMONTH(AO9,0))</f>
        <v/>
      </c>
      <c r="AP10" s="42" t="str">
        <f t="shared" ref="AP10" si="18">IF(AP9="","",EOMONTH(AP9,0))</f>
        <v/>
      </c>
      <c r="AQ10" s="42" t="str">
        <f t="shared" ref="AQ10" si="19">IF(AQ9="","",EOMONTH(AQ9,0))</f>
        <v/>
      </c>
      <c r="AR10" s="42" t="str">
        <f t="shared" ref="AR10" si="20">IF(AR9="","",EOMONTH(AR9,0))</f>
        <v/>
      </c>
      <c r="AS10" s="42" t="str">
        <f t="shared" ref="AS10" si="21">IF(AS9="","",EOMONTH(AS9,0))</f>
        <v/>
      </c>
      <c r="AT10" s="42" t="str">
        <f t="shared" ref="AT10" si="22">IF(AT9="","",EOMONTH(AT9,0))</f>
        <v/>
      </c>
      <c r="AU10" s="42" t="str">
        <f t="shared" ref="AU10" si="23">IF(AU9="","",EOMONTH(AU9,0))</f>
        <v/>
      </c>
      <c r="AV10" s="42" t="str">
        <f t="shared" ref="AV10" si="24">IF(AV9="","",EOMONTH(AV9,0))</f>
        <v/>
      </c>
      <c r="AW10" s="42" t="str">
        <f t="shared" ref="AW10" si="25">IF(AW9="","",EOMONTH(AW9,0))</f>
        <v/>
      </c>
      <c r="AX10" s="42" t="str">
        <f t="shared" ref="AX10" si="26">IF(AX9="","",EOMONTH(AX9,0))</f>
        <v/>
      </c>
      <c r="AY10" s="42" t="str">
        <f t="shared" ref="AY10" si="27">IF(AY9="","",EOMONTH(AY9,0))</f>
        <v/>
      </c>
      <c r="AZ10" s="42" t="str">
        <f t="shared" ref="AZ10" si="28">IF(AZ9="","",EOMONTH(AZ9,0))</f>
        <v/>
      </c>
      <c r="BA10" s="42" t="str">
        <f t="shared" ref="BA10" si="29">IF(BA9="","",EOMONTH(BA9,0))</f>
        <v/>
      </c>
      <c r="BB10" s="42" t="str">
        <f t="shared" ref="BB10" si="30">IF(BB9="","",EOMONTH(BB9,0))</f>
        <v/>
      </c>
      <c r="BC10" s="42" t="str">
        <f t="shared" ref="BC10" si="31">IF(BC9="","",EOMONTH(BC9,0))</f>
        <v/>
      </c>
      <c r="BD10" s="42" t="str">
        <f t="shared" ref="BD10" si="32">IF(BD9="","",EOMONTH(BD9,0))</f>
        <v/>
      </c>
      <c r="BE10" s="42" t="str">
        <f t="shared" ref="BE10" si="33">IF(BE9="","",EOMONTH(BE9,0))</f>
        <v/>
      </c>
      <c r="BF10" s="42" t="str">
        <f t="shared" ref="BF10" si="34">IF(BF9="","",EOMONTH(BF9,0))</f>
        <v/>
      </c>
      <c r="BG10" s="42" t="str">
        <f t="shared" ref="BG10" si="35">IF(BG9="","",EOMONTH(BG9,0))</f>
        <v/>
      </c>
      <c r="BH10" s="42" t="str">
        <f t="shared" ref="BH10" si="36">IF(BH9="","",EOMONTH(BH9,0))</f>
        <v/>
      </c>
      <c r="BI10" s="42" t="str">
        <f t="shared" ref="BI10" si="37">IF(BI9="","",EOMONTH(BI9,0))</f>
        <v/>
      </c>
      <c r="BJ10" s="42" t="str">
        <f t="shared" ref="BJ10" si="38">IF(BJ9="","",EOMONTH(BJ9,0))</f>
        <v/>
      </c>
      <c r="BK10" s="42" t="str">
        <f t="shared" ref="BK10" si="39">IF(BK9="","",EOMONTH(BK9,0))</f>
        <v/>
      </c>
      <c r="BL10" s="42" t="str">
        <f t="shared" ref="BL10" si="40">IF(BL9="","",EOMONTH(BL9,0))</f>
        <v/>
      </c>
      <c r="BM10" s="42" t="str">
        <f t="shared" ref="BM10" si="41">IF(BM9="","",EOMONTH(BM9,0))</f>
        <v/>
      </c>
      <c r="BN10" s="42" t="str">
        <f t="shared" ref="BN10" si="42">IF(BN9="","",EOMONTH(BN9,0))</f>
        <v/>
      </c>
      <c r="BO10" s="42" t="str">
        <f t="shared" ref="BO10" si="43">IF(BO9="","",EOMONTH(BO9,0))</f>
        <v/>
      </c>
      <c r="BP10" s="42" t="str">
        <f t="shared" ref="BP10" si="44">IF(BP9="","",EOMONTH(BP9,0))</f>
        <v/>
      </c>
      <c r="BQ10" s="42" t="str">
        <f t="shared" ref="BQ10" si="45">IF(BQ9="","",EOMONTH(BQ9,0))</f>
        <v/>
      </c>
      <c r="BR10" s="42" t="str">
        <f t="shared" ref="BR10" si="46">IF(BR9="","",EOMONTH(BR9,0))</f>
        <v/>
      </c>
      <c r="BS10" s="42" t="str">
        <f t="shared" ref="BS10" si="47">IF(BS9="","",EOMONTH(BS9,0))</f>
        <v/>
      </c>
      <c r="BT10" s="42" t="str">
        <f t="shared" ref="BT10" si="48">IF(BT9="","",EOMONTH(BT9,0))</f>
        <v/>
      </c>
      <c r="BU10" s="42" t="str">
        <f t="shared" ref="BU10" si="49">IF(BU9="","",EOMONTH(BU9,0))</f>
        <v/>
      </c>
      <c r="BV10" s="42" t="str">
        <f t="shared" ref="BV10" si="50">IF(BV9="","",EOMONTH(BV9,0))</f>
        <v/>
      </c>
      <c r="BW10" s="42" t="str">
        <f t="shared" ref="BW10" si="51">IF(BW9="","",EOMONTH(BW9,0))</f>
        <v/>
      </c>
      <c r="BX10" s="42" t="str">
        <f t="shared" ref="BX10" si="52">IF(BX9="","",EOMONTH(BX9,0))</f>
        <v/>
      </c>
      <c r="BY10" s="42" t="str">
        <f t="shared" ref="BY10" si="53">IF(BY9="","",EOMONTH(BY9,0))</f>
        <v/>
      </c>
      <c r="BZ10" s="42" t="str">
        <f t="shared" ref="BZ10" si="54">IF(BZ9="","",EOMONTH(BZ9,0))</f>
        <v/>
      </c>
      <c r="CA10" s="42" t="str">
        <f t="shared" ref="CA10" si="55">IF(CA9="","",EOMONTH(CA9,0))</f>
        <v/>
      </c>
      <c r="CB10" s="42" t="str">
        <f t="shared" ref="CB10" si="56">IF(CB9="","",EOMONTH(CB9,0))</f>
        <v/>
      </c>
      <c r="CC10" s="42" t="str">
        <f t="shared" ref="CC10" si="57">IF(CC9="","",EOMONTH(CC9,0))</f>
        <v/>
      </c>
      <c r="CD10" s="42" t="str">
        <f t="shared" ref="CD10" si="58">IF(CD9="","",EOMONTH(CD9,0))</f>
        <v/>
      </c>
      <c r="CE10" s="42" t="str">
        <f t="shared" ref="CE10" si="59">IF(CE9="","",EOMONTH(CE9,0))</f>
        <v/>
      </c>
      <c r="CF10" s="42" t="str">
        <f t="shared" ref="CF10" si="60">IF(CF9="","",EOMONTH(CF9,0))</f>
        <v/>
      </c>
      <c r="CG10" s="42" t="str">
        <f t="shared" ref="CG10" si="61">IF(CG9="","",EOMONTH(CG9,0))</f>
        <v/>
      </c>
      <c r="CH10" s="42" t="str">
        <f t="shared" ref="CH10" si="62">IF(CH9="","",EOMONTH(CH9,0))</f>
        <v/>
      </c>
      <c r="CI10" s="42" t="str">
        <f t="shared" ref="CI10" si="63">IF(CI9="","",EOMONTH(CI9,0))</f>
        <v/>
      </c>
      <c r="CJ10" s="42" t="str">
        <f t="shared" ref="CJ10" si="64">IF(CJ9="","",EOMONTH(CJ9,0))</f>
        <v/>
      </c>
      <c r="CK10" s="42" t="str">
        <f t="shared" ref="CK10" si="65">IF(CK9="","",EOMONTH(CK9,0))</f>
        <v/>
      </c>
      <c r="CL10" s="42" t="str">
        <f t="shared" ref="CL10" si="66">IF(CL9="","",EOMONTH(CL9,0))</f>
        <v/>
      </c>
      <c r="CM10" s="42" t="str">
        <f t="shared" ref="CM10" si="67">IF(CM9="","",EOMONTH(CM9,0))</f>
        <v/>
      </c>
      <c r="CN10" s="42" t="str">
        <f t="shared" ref="CN10" si="68">IF(CN9="","",EOMONTH(CN9,0))</f>
        <v/>
      </c>
      <c r="CO10" s="42" t="str">
        <f t="shared" ref="CO10" si="69">IF(CO9="","",EOMONTH(CO9,0))</f>
        <v/>
      </c>
      <c r="CP10" s="42" t="str">
        <f t="shared" ref="CP10" si="70">IF(CP9="","",EOMONTH(CP9,0))</f>
        <v/>
      </c>
      <c r="CQ10" s="42" t="str">
        <f t="shared" ref="CQ10" si="71">IF(CQ9="","",EOMONTH(CQ9,0))</f>
        <v/>
      </c>
      <c r="CR10" s="42" t="str">
        <f t="shared" ref="CR10" si="72">IF(CR9="","",EOMONTH(CR9,0))</f>
        <v/>
      </c>
      <c r="CS10" s="42" t="str">
        <f t="shared" ref="CS10" si="73">IF(CS9="","",EOMONTH(CS9,0))</f>
        <v/>
      </c>
      <c r="CT10" s="42" t="str">
        <f t="shared" ref="CT10" si="74">IF(CT9="","",EOMONTH(CT9,0))</f>
        <v/>
      </c>
      <c r="CU10" s="42" t="str">
        <f t="shared" ref="CU10" si="75">IF(CU9="","",EOMONTH(CU9,0))</f>
        <v/>
      </c>
      <c r="CV10" s="42" t="str">
        <f t="shared" ref="CV10" si="76">IF(CV9="","",EOMONTH(CV9,0))</f>
        <v/>
      </c>
      <c r="CW10" s="42" t="str">
        <f t="shared" ref="CW10" si="77">IF(CW9="","",EOMONTH(CW9,0))</f>
        <v/>
      </c>
      <c r="CX10" s="42" t="str">
        <f t="shared" ref="CX10" si="78">IF(CX9="","",EOMONTH(CX9,0))</f>
        <v/>
      </c>
      <c r="CY10" s="42" t="str">
        <f t="shared" ref="CY10" si="79">IF(CY9="","",EOMONTH(CY9,0))</f>
        <v/>
      </c>
      <c r="CZ10" s="42" t="str">
        <f t="shared" ref="CZ10" si="80">IF(CZ9="","",EOMONTH(CZ9,0))</f>
        <v/>
      </c>
      <c r="DA10" s="42" t="str">
        <f t="shared" ref="DA10" si="81">IF(DA9="","",EOMONTH(DA9,0))</f>
        <v/>
      </c>
      <c r="DB10" s="42" t="str">
        <f t="shared" ref="DB10" si="82">IF(DB9="","",EOMONTH(DB9,0))</f>
        <v/>
      </c>
      <c r="DC10" s="42" t="str">
        <f t="shared" ref="DC10" si="83">IF(DC9="","",EOMONTH(DC9,0))</f>
        <v/>
      </c>
      <c r="DD10" s="42" t="str">
        <f t="shared" ref="DD10" si="84">IF(DD9="","",EOMONTH(DD9,0))</f>
        <v/>
      </c>
      <c r="DE10" s="42" t="str">
        <f t="shared" ref="DE10" si="85">IF(DE9="","",EOMONTH(DE9,0))</f>
        <v/>
      </c>
      <c r="DF10" s="42" t="str">
        <f t="shared" ref="DF10" si="86">IF(DF9="","",EOMONTH(DF9,0))</f>
        <v/>
      </c>
      <c r="DG10" s="42" t="str">
        <f t="shared" ref="DG10" si="87">IF(DG9="","",EOMONTH(DG9,0))</f>
        <v/>
      </c>
      <c r="DH10" s="42" t="str">
        <f t="shared" ref="DH10" si="88">IF(DH9="","",EOMONTH(DH9,0))</f>
        <v/>
      </c>
      <c r="DI10" s="42" t="str">
        <f t="shared" ref="DI10" si="89">IF(DI9="","",EOMONTH(DI9,0))</f>
        <v/>
      </c>
      <c r="DJ10" s="42" t="str">
        <f t="shared" ref="DJ10" si="90">IF(DJ9="","",EOMONTH(DJ9,0))</f>
        <v/>
      </c>
      <c r="DK10" s="42" t="str">
        <f t="shared" ref="DK10" si="91">IF(DK9="","",EOMONTH(DK9,0))</f>
        <v/>
      </c>
      <c r="DL10" s="42" t="str">
        <f t="shared" ref="DL10" si="92">IF(DL9="","",EOMONTH(DL9,0))</f>
        <v/>
      </c>
      <c r="DM10" s="42" t="str">
        <f t="shared" ref="DM10" si="93">IF(DM9="","",EOMONTH(DM9,0))</f>
        <v/>
      </c>
      <c r="DN10" s="42" t="str">
        <f t="shared" ref="DN10" si="94">IF(DN9="","",EOMONTH(DN9,0))</f>
        <v/>
      </c>
      <c r="DO10" s="42" t="str">
        <f t="shared" ref="DO10" si="95">IF(DO9="","",EOMONTH(DO9,0))</f>
        <v/>
      </c>
      <c r="DP10" s="42" t="str">
        <f t="shared" ref="DP10" si="96">IF(DP9="","",EOMONTH(DP9,0))</f>
        <v/>
      </c>
      <c r="DQ10" s="42" t="str">
        <f t="shared" ref="DQ10" si="97">IF(DQ9="","",EOMONTH(DQ9,0))</f>
        <v/>
      </c>
      <c r="DR10" s="42" t="str">
        <f t="shared" ref="DR10" si="98">IF(DR9="","",EOMONTH(DR9,0))</f>
        <v/>
      </c>
      <c r="DS10" s="42" t="str">
        <f t="shared" ref="DS10" si="99">IF(DS9="","",EOMONTH(DS9,0))</f>
        <v/>
      </c>
      <c r="DT10" s="42" t="str">
        <f t="shared" ref="DT10" si="100">IF(DT9="","",EOMONTH(DT9,0))</f>
        <v/>
      </c>
      <c r="DU10" s="42" t="str">
        <f t="shared" ref="DU10" si="101">IF(DU9="","",EOMONTH(DU9,0))</f>
        <v/>
      </c>
      <c r="DV10" s="42" t="str">
        <f t="shared" ref="DV10" si="102">IF(DV9="","",EOMONTH(DV9,0))</f>
        <v/>
      </c>
      <c r="DW10" s="42" t="str">
        <f t="shared" ref="DW10" si="103">IF(DW9="","",EOMONTH(DW9,0))</f>
        <v/>
      </c>
      <c r="DX10" s="42" t="str">
        <f t="shared" ref="DX10" si="104">IF(DX9="","",EOMONTH(DX9,0))</f>
        <v/>
      </c>
      <c r="DY10" s="42" t="str">
        <f t="shared" ref="DY10" si="105">IF(DY9="","",EOMONTH(DY9,0))</f>
        <v/>
      </c>
      <c r="DZ10" s="42" t="str">
        <f t="shared" ref="DZ10" si="106">IF(DZ9="","",EOMONTH(DZ9,0))</f>
        <v/>
      </c>
      <c r="EA10" s="42" t="str">
        <f t="shared" ref="EA10" si="107">IF(EA9="","",EOMONTH(EA9,0))</f>
        <v/>
      </c>
      <c r="EB10" s="42" t="str">
        <f t="shared" ref="EB10" si="108">IF(EB9="","",EOMONTH(EB9,0))</f>
        <v/>
      </c>
      <c r="EC10" s="42" t="str">
        <f t="shared" ref="EC10" si="109">IF(EC9="","",EOMONTH(EC9,0))</f>
        <v/>
      </c>
      <c r="ED10" s="42" t="str">
        <f t="shared" ref="ED10" si="110">IF(ED9="","",EOMONTH(ED9,0))</f>
        <v/>
      </c>
      <c r="EE10" s="42" t="str">
        <f t="shared" ref="EE10" si="111">IF(EE9="","",EOMONTH(EE9,0))</f>
        <v/>
      </c>
      <c r="EF10" s="42" t="str">
        <f t="shared" ref="EF10" si="112">IF(EF9="","",EOMONTH(EF9,0))</f>
        <v/>
      </c>
      <c r="EG10" s="42" t="str">
        <f t="shared" ref="EG10" si="113">IF(EG9="","",EOMONTH(EG9,0))</f>
        <v/>
      </c>
      <c r="EH10" s="42" t="str">
        <f t="shared" ref="EH10" si="114">IF(EH9="","",EOMONTH(EH9,0))</f>
        <v/>
      </c>
      <c r="EI10" s="42" t="str">
        <f t="shared" ref="EI10" si="115">IF(EI9="","",EOMONTH(EI9,0))</f>
        <v/>
      </c>
      <c r="EJ10" s="42" t="str">
        <f t="shared" ref="EJ10" si="116">IF(EJ9="","",EOMONTH(EJ9,0))</f>
        <v/>
      </c>
      <c r="EK10" s="42" t="str">
        <f t="shared" ref="EK10" si="117">IF(EK9="","",EOMONTH(EK9,0))</f>
        <v/>
      </c>
      <c r="EL10" s="42" t="str">
        <f t="shared" ref="EL10" si="118">IF(EL9="","",EOMONTH(EL9,0))</f>
        <v/>
      </c>
      <c r="EM10" s="42" t="str">
        <f t="shared" ref="EM10" si="119">IF(EM9="","",EOMONTH(EM9,0))</f>
        <v/>
      </c>
      <c r="EN10" s="42" t="str">
        <f t="shared" ref="EN10" si="120">IF(EN9="","",EOMONTH(EN9,0))</f>
        <v/>
      </c>
      <c r="EO10" s="42" t="str">
        <f t="shared" ref="EO10" si="121">IF(EO9="","",EOMONTH(EO9,0))</f>
        <v/>
      </c>
      <c r="EP10" s="42" t="str">
        <f t="shared" ref="EP10" si="122">IF(EP9="","",EOMONTH(EP9,0))</f>
        <v/>
      </c>
      <c r="EQ10" s="42" t="str">
        <f t="shared" ref="EQ10" si="123">IF(EQ9="","",EOMONTH(EQ9,0))</f>
        <v/>
      </c>
      <c r="ER10" s="42" t="str">
        <f t="shared" ref="ER10" si="124">IF(ER9="","",EOMONTH(ER9,0))</f>
        <v/>
      </c>
      <c r="ES10" s="42" t="str">
        <f t="shared" ref="ES10" si="125">IF(ES9="","",EOMONTH(ES9,0))</f>
        <v/>
      </c>
      <c r="ET10" s="42" t="str">
        <f t="shared" ref="ET10" si="126">IF(ET9="","",EOMONTH(ET9,0))</f>
        <v/>
      </c>
      <c r="EU10" s="42" t="str">
        <f t="shared" ref="EU10" si="127">IF(EU9="","",EOMONTH(EU9,0))</f>
        <v/>
      </c>
      <c r="EV10" s="42" t="str">
        <f t="shared" ref="EV10" si="128">IF(EV9="","",EOMONTH(EV9,0))</f>
        <v/>
      </c>
      <c r="EW10" s="42" t="str">
        <f t="shared" ref="EW10" si="129">IF(EW9="","",EOMONTH(EW9,0))</f>
        <v/>
      </c>
      <c r="EX10" s="42" t="str">
        <f t="shared" ref="EX10" si="130">IF(EX9="","",EOMONTH(EX9,0))</f>
        <v/>
      </c>
      <c r="EY10" s="42" t="str">
        <f t="shared" ref="EY10" si="131">IF(EY9="","",EOMONTH(EY9,0))</f>
        <v/>
      </c>
      <c r="EZ10" s="42" t="str">
        <f t="shared" ref="EZ10" si="132">IF(EZ9="","",EOMONTH(EZ9,0))</f>
        <v/>
      </c>
      <c r="FA10" s="42" t="str">
        <f t="shared" ref="FA10" si="133">IF(FA9="","",EOMONTH(FA9,0))</f>
        <v/>
      </c>
      <c r="FB10" s="42" t="str">
        <f t="shared" ref="FB10" si="134">IF(FB9="","",EOMONTH(FB9,0))</f>
        <v/>
      </c>
      <c r="FC10" s="42" t="str">
        <f t="shared" ref="FC10" si="135">IF(FC9="","",EOMONTH(FC9,0))</f>
        <v/>
      </c>
      <c r="FD10" s="42" t="str">
        <f t="shared" ref="FD10" si="136">IF(FD9="","",EOMONTH(FD9,0))</f>
        <v/>
      </c>
      <c r="FE10" s="42" t="str">
        <f t="shared" ref="FE10" si="137">IF(FE9="","",EOMONTH(FE9,0))</f>
        <v/>
      </c>
      <c r="FF10" s="42" t="str">
        <f t="shared" ref="FF10" si="138">IF(FF9="","",EOMONTH(FF9,0))</f>
        <v/>
      </c>
      <c r="FG10" s="42" t="str">
        <f t="shared" ref="FG10" si="139">IF(FG9="","",EOMONTH(FG9,0))</f>
        <v/>
      </c>
      <c r="FH10" s="42" t="str">
        <f t="shared" ref="FH10" si="140">IF(FH9="","",EOMONTH(FH9,0))</f>
        <v/>
      </c>
      <c r="FI10" s="42" t="str">
        <f t="shared" ref="FI10" si="141">IF(FI9="","",EOMONTH(FI9,0))</f>
        <v/>
      </c>
      <c r="FJ10" s="42" t="str">
        <f t="shared" ref="FJ10" si="142">IF(FJ9="","",EOMONTH(FJ9,0))</f>
        <v/>
      </c>
      <c r="FK10" s="42" t="str">
        <f t="shared" ref="FK10" si="143">IF(FK9="","",EOMONTH(FK9,0))</f>
        <v/>
      </c>
      <c r="FL10" s="42" t="str">
        <f t="shared" ref="FL10" si="144">IF(FL9="","",EOMONTH(FL9,0))</f>
        <v/>
      </c>
      <c r="FM10" s="42" t="str">
        <f t="shared" ref="FM10" si="145">IF(FM9="","",EOMONTH(FM9,0))</f>
        <v/>
      </c>
      <c r="FN10" s="42" t="str">
        <f t="shared" ref="FN10" si="146">IF(FN9="","",EOMONTH(FN9,0))</f>
        <v/>
      </c>
      <c r="FO10" s="42" t="str">
        <f t="shared" ref="FO10" si="147">IF(FO9="","",EOMONTH(FO9,0))</f>
        <v/>
      </c>
      <c r="FP10" s="42" t="str">
        <f t="shared" ref="FP10" si="148">IF(FP9="","",EOMONTH(FP9,0))</f>
        <v/>
      </c>
      <c r="FQ10" s="42" t="str">
        <f t="shared" ref="FQ10" si="149">IF(FQ9="","",EOMONTH(FQ9,0))</f>
        <v/>
      </c>
      <c r="FR10" s="42" t="str">
        <f t="shared" ref="FR10" si="150">IF(FR9="","",EOMONTH(FR9,0))</f>
        <v/>
      </c>
      <c r="FS10" s="42" t="str">
        <f t="shared" ref="FS10" si="151">IF(FS9="","",EOMONTH(FS9,0))</f>
        <v/>
      </c>
      <c r="FT10" s="42" t="str">
        <f t="shared" ref="FT10" si="152">IF(FT9="","",EOMONTH(FT9,0))</f>
        <v/>
      </c>
      <c r="FU10" s="42" t="str">
        <f t="shared" ref="FU10" si="153">IF(FU9="","",EOMONTH(FU9,0))</f>
        <v/>
      </c>
      <c r="FV10" s="42" t="str">
        <f t="shared" ref="FV10" si="154">IF(FV9="","",EOMONTH(FV9,0))</f>
        <v/>
      </c>
      <c r="FW10" s="42" t="str">
        <f t="shared" ref="FW10" si="155">IF(FW9="","",EOMONTH(FW9,0))</f>
        <v/>
      </c>
      <c r="FX10" s="42" t="str">
        <f t="shared" ref="FX10" si="156">IF(FX9="","",EOMONTH(FX9,0))</f>
        <v/>
      </c>
      <c r="FY10" s="42" t="str">
        <f t="shared" ref="FY10" si="157">IF(FY9="","",EOMONTH(FY9,0))</f>
        <v/>
      </c>
      <c r="FZ10" s="42" t="str">
        <f t="shared" ref="FZ10" si="158">IF(FZ9="","",EOMONTH(FZ9,0))</f>
        <v/>
      </c>
      <c r="GA10" s="42" t="str">
        <f t="shared" ref="GA10" si="159">IF(GA9="","",EOMONTH(GA9,0))</f>
        <v/>
      </c>
      <c r="GB10" s="42" t="str">
        <f t="shared" ref="GB10" si="160">IF(GB9="","",EOMONTH(GB9,0))</f>
        <v/>
      </c>
      <c r="GC10" s="42" t="str">
        <f t="shared" ref="GC10" si="161">IF(GC9="","",EOMONTH(GC9,0))</f>
        <v/>
      </c>
      <c r="GD10" s="42" t="str">
        <f t="shared" ref="GD10" si="162">IF(GD9="","",EOMONTH(GD9,0))</f>
        <v/>
      </c>
      <c r="GE10" s="42" t="str">
        <f t="shared" ref="GE10" si="163">IF(GE9="","",EOMONTH(GE9,0))</f>
        <v/>
      </c>
      <c r="GF10" s="42" t="str">
        <f t="shared" ref="GF10" si="164">IF(GF9="","",EOMONTH(GF9,0))</f>
        <v/>
      </c>
      <c r="GG10" s="42" t="str">
        <f t="shared" ref="GG10" si="165">IF(GG9="","",EOMONTH(GG9,0))</f>
        <v/>
      </c>
      <c r="GH10" s="42" t="str">
        <f t="shared" ref="GH10" si="166">IF(GH9="","",EOMONTH(GH9,0))</f>
        <v/>
      </c>
      <c r="GI10" s="42" t="str">
        <f t="shared" ref="GI10" si="167">IF(GI9="","",EOMONTH(GI9,0))</f>
        <v/>
      </c>
      <c r="GJ10" s="42" t="str">
        <f t="shared" ref="GJ10" si="168">IF(GJ9="","",EOMONTH(GJ9,0))</f>
        <v/>
      </c>
      <c r="GK10" s="42" t="str">
        <f t="shared" ref="GK10" si="169">IF(GK9="","",EOMONTH(GK9,0))</f>
        <v/>
      </c>
      <c r="GL10" s="42" t="str">
        <f t="shared" ref="GL10" si="170">IF(GL9="","",EOMONTH(GL9,0))</f>
        <v/>
      </c>
      <c r="GM10" s="42" t="str">
        <f t="shared" ref="GM10" si="171">IF(GM9="","",EOMONTH(GM9,0))</f>
        <v/>
      </c>
      <c r="GN10" s="42" t="str">
        <f t="shared" ref="GN10" si="172">IF(GN9="","",EOMONTH(GN9,0))</f>
        <v/>
      </c>
      <c r="GO10" s="42" t="str">
        <f t="shared" ref="GO10" si="173">IF(GO9="","",EOMONTH(GO9,0))</f>
        <v/>
      </c>
      <c r="GP10" s="42" t="str">
        <f t="shared" ref="GP10" si="174">IF(GP9="","",EOMONTH(GP9,0))</f>
        <v/>
      </c>
      <c r="GQ10" s="42" t="str">
        <f t="shared" ref="GQ10" si="175">IF(GQ9="","",EOMONTH(GQ9,0))</f>
        <v/>
      </c>
      <c r="GR10" s="42" t="str">
        <f t="shared" ref="GR10" si="176">IF(GR9="","",EOMONTH(GR9,0))</f>
        <v/>
      </c>
      <c r="GS10" s="42" t="str">
        <f t="shared" ref="GS10" si="177">IF(GS9="","",EOMONTH(GS9,0))</f>
        <v/>
      </c>
      <c r="GT10" s="42" t="str">
        <f t="shared" ref="GT10" si="178">IF(GT9="","",EOMONTH(GT9,0))</f>
        <v/>
      </c>
      <c r="GU10" s="42" t="str">
        <f t="shared" ref="GU10" si="179">IF(GU9="","",EOMONTH(GU9,0))</f>
        <v/>
      </c>
      <c r="GV10" s="42" t="str">
        <f t="shared" ref="GV10" si="180">IF(GV9="","",EOMONTH(GV9,0))</f>
        <v/>
      </c>
      <c r="GW10" s="42" t="str">
        <f t="shared" ref="GW10" si="181">IF(GW9="","",EOMONTH(GW9,0))</f>
        <v/>
      </c>
      <c r="GX10" s="42" t="str">
        <f t="shared" ref="GX10" si="182">IF(GX9="","",EOMONTH(GX9,0))</f>
        <v/>
      </c>
      <c r="GY10" s="42" t="str">
        <f t="shared" ref="GY10" si="183">IF(GY9="","",EOMONTH(GY9,0))</f>
        <v/>
      </c>
      <c r="GZ10" s="42" t="str">
        <f t="shared" ref="GZ10" si="184">IF(GZ9="","",EOMONTH(GZ9,0))</f>
        <v/>
      </c>
      <c r="HA10" s="42" t="str">
        <f t="shared" ref="HA10" si="185">IF(HA9="","",EOMONTH(HA9,0))</f>
        <v/>
      </c>
      <c r="HB10" s="42" t="str">
        <f t="shared" ref="HB10" si="186">IF(HB9="","",EOMONTH(HB9,0))</f>
        <v/>
      </c>
      <c r="HC10" s="42" t="str">
        <f t="shared" ref="HC10" si="187">IF(HC9="","",EOMONTH(HC9,0))</f>
        <v/>
      </c>
      <c r="HD10" s="42" t="str">
        <f t="shared" ref="HD10" si="188">IF(HD9="","",EOMONTH(HD9,0))</f>
        <v/>
      </c>
      <c r="HE10" s="42" t="str">
        <f t="shared" ref="HE10" si="189">IF(HE9="","",EOMONTH(HE9,0))</f>
        <v/>
      </c>
      <c r="HF10" s="42" t="str">
        <f t="shared" ref="HF10" si="190">IF(HF9="","",EOMONTH(HF9,0))</f>
        <v/>
      </c>
      <c r="HG10" s="42" t="str">
        <f t="shared" ref="HG10" si="191">IF(HG9="","",EOMONTH(HG9,0))</f>
        <v/>
      </c>
      <c r="HH10" s="42" t="str">
        <f t="shared" ref="HH10" si="192">IF(HH9="","",EOMONTH(HH9,0))</f>
        <v/>
      </c>
      <c r="HI10" s="42" t="str">
        <f t="shared" ref="HI10" si="193">IF(HI9="","",EOMONTH(HI9,0))</f>
        <v/>
      </c>
      <c r="HJ10" s="42" t="str">
        <f t="shared" ref="HJ10" si="194">IF(HJ9="","",EOMONTH(HJ9,0))</f>
        <v/>
      </c>
      <c r="HK10" s="42" t="str">
        <f t="shared" ref="HK10" si="195">IF(HK9="","",EOMONTH(HK9,0))</f>
        <v/>
      </c>
      <c r="HL10" s="42" t="str">
        <f t="shared" ref="HL10" si="196">IF(HL9="","",EOMONTH(HL9,0))</f>
        <v/>
      </c>
      <c r="HM10" s="5"/>
      <c r="HN10" s="5"/>
    </row>
    <row r="11" spans="1:222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82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222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8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</row>
    <row r="13" spans="1:222" s="11" customFormat="1" x14ac:dyDescent="0.25">
      <c r="A13" s="10"/>
      <c r="B13" s="10"/>
      <c r="C13" s="10"/>
      <c r="D13" s="10"/>
      <c r="E13" s="30" t="str">
        <f>kpi!$E$26</f>
        <v>себестоимость энергоконтракта</v>
      </c>
      <c r="F13" s="10"/>
      <c r="G13" s="10"/>
      <c r="H13" s="10"/>
      <c r="I13" s="10"/>
      <c r="J13" s="10"/>
      <c r="K13" s="60" t="str">
        <f>IF($E13="","",INDEX(kpi!$H:$H,SUMIFS(kpi!$B:$B,kpi!$E:$E,$E13)))</f>
        <v>тыс.руб.</v>
      </c>
      <c r="L13" s="10"/>
      <c r="M13" s="13" t="s">
        <v>6</v>
      </c>
      <c r="N13" s="61">
        <v>40000</v>
      </c>
      <c r="O13" s="20"/>
      <c r="P13" s="10"/>
      <c r="Q13" s="10"/>
      <c r="R13" s="82"/>
      <c r="S13" s="10"/>
      <c r="T13" s="10"/>
      <c r="U13" s="65" t="s">
        <v>43</v>
      </c>
      <c r="V13" s="65" t="s">
        <v>44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</row>
    <row r="14" spans="1:222" ht="10.05000000000000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86" t="str">
        <f>IF(R15&lt;&gt;100%,"Ошибка!","")</f>
        <v/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</row>
    <row r="15" spans="1:222" s="11" customFormat="1" x14ac:dyDescent="0.25">
      <c r="A15" s="10"/>
      <c r="B15" s="10"/>
      <c r="C15" s="10"/>
      <c r="D15" s="10"/>
      <c r="E15" s="30" t="str">
        <f>kpi!$E$27</f>
        <v>распределение этапов выполнения работ</v>
      </c>
      <c r="F15" s="10"/>
      <c r="G15" s="10"/>
      <c r="H15" s="10"/>
      <c r="I15" s="10"/>
      <c r="J15" s="10"/>
      <c r="K15" s="60" t="str">
        <f>IF($E15="","",INDEX(kpi!$H:$H,SUMIFS(kpi!$B:$B,kpi!$E:$E,$E15)))</f>
        <v>%</v>
      </c>
      <c r="L15" s="10"/>
      <c r="M15" s="10"/>
      <c r="N15" s="10"/>
      <c r="O15" s="10"/>
      <c r="P15" s="10"/>
      <c r="Q15" s="10"/>
      <c r="R15" s="83">
        <f>SUMIFS($T15:$HM15,$T$1:$HM$1,"&lt;="&amp;MAX($1:$1),$T$1:$HM$1,"&gt;="&amp;1)</f>
        <v>1</v>
      </c>
      <c r="S15" s="10"/>
      <c r="T15" s="13" t="s">
        <v>6</v>
      </c>
      <c r="U15" s="63">
        <f>100%-SUM(V15:HM15)</f>
        <v>0</v>
      </c>
      <c r="V15" s="62"/>
      <c r="W15" s="62">
        <v>0.05</v>
      </c>
      <c r="X15" s="62">
        <v>0.1</v>
      </c>
      <c r="Y15" s="62"/>
      <c r="Z15" s="62">
        <v>0.3</v>
      </c>
      <c r="AA15" s="62"/>
      <c r="AB15" s="62">
        <v>0.1</v>
      </c>
      <c r="AC15" s="62">
        <v>0.2</v>
      </c>
      <c r="AD15" s="62">
        <v>0.25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10"/>
      <c r="HN15" s="10"/>
    </row>
    <row r="16" spans="1:222" ht="7.0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6"/>
      <c r="O16" s="20"/>
      <c r="P16" s="6"/>
      <c r="Q16" s="6"/>
      <c r="R16" s="8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</row>
    <row r="17" spans="1:222" s="11" customFormat="1" x14ac:dyDescent="0.25">
      <c r="A17" s="10"/>
      <c r="B17" s="10"/>
      <c r="C17" s="10"/>
      <c r="D17" s="10"/>
      <c r="E17" s="30" t="str">
        <f>kpi!$E$28</f>
        <v>себестоимость энергоконтракта - поэтапно</v>
      </c>
      <c r="F17" s="10"/>
      <c r="G17" s="10"/>
      <c r="H17" s="10"/>
      <c r="I17" s="10"/>
      <c r="J17" s="10"/>
      <c r="K17" s="60" t="str">
        <f>IF($E17="","",INDEX(kpi!$H:$H,SUMIFS(kpi!$B:$B,kpi!$E:$E,$E17)))</f>
        <v>тыс.руб.</v>
      </c>
      <c r="L17" s="10"/>
      <c r="M17" s="13"/>
      <c r="N17" s="10"/>
      <c r="O17" s="20"/>
      <c r="P17" s="10"/>
      <c r="Q17" s="10"/>
      <c r="R17" s="84">
        <f>SUM($T17:$HM17)</f>
        <v>40000</v>
      </c>
      <c r="S17" s="10"/>
      <c r="T17" s="10"/>
      <c r="U17" s="53">
        <f>IF(U$10="",0,$N$13*U15)</f>
        <v>0</v>
      </c>
      <c r="V17" s="53">
        <f t="shared" ref="V17:CG17" si="197">IF(V$10="",0,$N$13*V15)</f>
        <v>0</v>
      </c>
      <c r="W17" s="53">
        <f t="shared" si="197"/>
        <v>2000</v>
      </c>
      <c r="X17" s="53">
        <f t="shared" si="197"/>
        <v>4000</v>
      </c>
      <c r="Y17" s="53">
        <f t="shared" si="197"/>
        <v>0</v>
      </c>
      <c r="Z17" s="53">
        <f t="shared" si="197"/>
        <v>12000</v>
      </c>
      <c r="AA17" s="53">
        <f t="shared" si="197"/>
        <v>0</v>
      </c>
      <c r="AB17" s="53">
        <f t="shared" si="197"/>
        <v>4000</v>
      </c>
      <c r="AC17" s="53">
        <f t="shared" si="197"/>
        <v>8000</v>
      </c>
      <c r="AD17" s="53">
        <f t="shared" si="197"/>
        <v>10000</v>
      </c>
      <c r="AE17" s="53">
        <f t="shared" si="197"/>
        <v>0</v>
      </c>
      <c r="AF17" s="53">
        <f t="shared" si="197"/>
        <v>0</v>
      </c>
      <c r="AG17" s="53">
        <f t="shared" si="197"/>
        <v>0</v>
      </c>
      <c r="AH17" s="53">
        <f t="shared" si="197"/>
        <v>0</v>
      </c>
      <c r="AI17" s="53">
        <f t="shared" si="197"/>
        <v>0</v>
      </c>
      <c r="AJ17" s="53">
        <f t="shared" si="197"/>
        <v>0</v>
      </c>
      <c r="AK17" s="53">
        <f t="shared" si="197"/>
        <v>0</v>
      </c>
      <c r="AL17" s="53">
        <f t="shared" si="197"/>
        <v>0</v>
      </c>
      <c r="AM17" s="53">
        <f t="shared" si="197"/>
        <v>0</v>
      </c>
      <c r="AN17" s="53">
        <f t="shared" si="197"/>
        <v>0</v>
      </c>
      <c r="AO17" s="53">
        <f t="shared" si="197"/>
        <v>0</v>
      </c>
      <c r="AP17" s="53">
        <f t="shared" si="197"/>
        <v>0</v>
      </c>
      <c r="AQ17" s="53">
        <f t="shared" si="197"/>
        <v>0</v>
      </c>
      <c r="AR17" s="53">
        <f t="shared" si="197"/>
        <v>0</v>
      </c>
      <c r="AS17" s="53">
        <f t="shared" si="197"/>
        <v>0</v>
      </c>
      <c r="AT17" s="53">
        <f t="shared" si="197"/>
        <v>0</v>
      </c>
      <c r="AU17" s="53">
        <f t="shared" si="197"/>
        <v>0</v>
      </c>
      <c r="AV17" s="53">
        <f t="shared" si="197"/>
        <v>0</v>
      </c>
      <c r="AW17" s="53">
        <f t="shared" si="197"/>
        <v>0</v>
      </c>
      <c r="AX17" s="53">
        <f t="shared" si="197"/>
        <v>0</v>
      </c>
      <c r="AY17" s="53">
        <f t="shared" si="197"/>
        <v>0</v>
      </c>
      <c r="AZ17" s="53">
        <f t="shared" si="197"/>
        <v>0</v>
      </c>
      <c r="BA17" s="53">
        <f t="shared" si="197"/>
        <v>0</v>
      </c>
      <c r="BB17" s="53">
        <f t="shared" si="197"/>
        <v>0</v>
      </c>
      <c r="BC17" s="53">
        <f t="shared" si="197"/>
        <v>0</v>
      </c>
      <c r="BD17" s="53">
        <f t="shared" si="197"/>
        <v>0</v>
      </c>
      <c r="BE17" s="53">
        <f t="shared" si="197"/>
        <v>0</v>
      </c>
      <c r="BF17" s="53">
        <f t="shared" si="197"/>
        <v>0</v>
      </c>
      <c r="BG17" s="53">
        <f t="shared" si="197"/>
        <v>0</v>
      </c>
      <c r="BH17" s="53">
        <f t="shared" si="197"/>
        <v>0</v>
      </c>
      <c r="BI17" s="53">
        <f t="shared" si="197"/>
        <v>0</v>
      </c>
      <c r="BJ17" s="53">
        <f t="shared" si="197"/>
        <v>0</v>
      </c>
      <c r="BK17" s="53">
        <f t="shared" si="197"/>
        <v>0</v>
      </c>
      <c r="BL17" s="53">
        <f t="shared" si="197"/>
        <v>0</v>
      </c>
      <c r="BM17" s="53">
        <f t="shared" si="197"/>
        <v>0</v>
      </c>
      <c r="BN17" s="53">
        <f t="shared" si="197"/>
        <v>0</v>
      </c>
      <c r="BO17" s="53">
        <f t="shared" si="197"/>
        <v>0</v>
      </c>
      <c r="BP17" s="53">
        <f t="shared" si="197"/>
        <v>0</v>
      </c>
      <c r="BQ17" s="53">
        <f t="shared" si="197"/>
        <v>0</v>
      </c>
      <c r="BR17" s="53">
        <f t="shared" si="197"/>
        <v>0</v>
      </c>
      <c r="BS17" s="53">
        <f t="shared" si="197"/>
        <v>0</v>
      </c>
      <c r="BT17" s="53">
        <f t="shared" si="197"/>
        <v>0</v>
      </c>
      <c r="BU17" s="53">
        <f t="shared" si="197"/>
        <v>0</v>
      </c>
      <c r="BV17" s="53">
        <f t="shared" si="197"/>
        <v>0</v>
      </c>
      <c r="BW17" s="53">
        <f t="shared" si="197"/>
        <v>0</v>
      </c>
      <c r="BX17" s="53">
        <f t="shared" si="197"/>
        <v>0</v>
      </c>
      <c r="BY17" s="53">
        <f t="shared" si="197"/>
        <v>0</v>
      </c>
      <c r="BZ17" s="53">
        <f t="shared" si="197"/>
        <v>0</v>
      </c>
      <c r="CA17" s="53">
        <f t="shared" si="197"/>
        <v>0</v>
      </c>
      <c r="CB17" s="53">
        <f t="shared" si="197"/>
        <v>0</v>
      </c>
      <c r="CC17" s="53">
        <f t="shared" si="197"/>
        <v>0</v>
      </c>
      <c r="CD17" s="53">
        <f t="shared" si="197"/>
        <v>0</v>
      </c>
      <c r="CE17" s="53">
        <f t="shared" si="197"/>
        <v>0</v>
      </c>
      <c r="CF17" s="53">
        <f t="shared" si="197"/>
        <v>0</v>
      </c>
      <c r="CG17" s="53">
        <f t="shared" si="197"/>
        <v>0</v>
      </c>
      <c r="CH17" s="53">
        <f t="shared" ref="CH17:ES17" si="198">IF(CH$10="",0,$N$13*CH15)</f>
        <v>0</v>
      </c>
      <c r="CI17" s="53">
        <f t="shared" si="198"/>
        <v>0</v>
      </c>
      <c r="CJ17" s="53">
        <f t="shared" si="198"/>
        <v>0</v>
      </c>
      <c r="CK17" s="53">
        <f t="shared" si="198"/>
        <v>0</v>
      </c>
      <c r="CL17" s="53">
        <f t="shared" si="198"/>
        <v>0</v>
      </c>
      <c r="CM17" s="53">
        <f t="shared" si="198"/>
        <v>0</v>
      </c>
      <c r="CN17" s="53">
        <f t="shared" si="198"/>
        <v>0</v>
      </c>
      <c r="CO17" s="53">
        <f t="shared" si="198"/>
        <v>0</v>
      </c>
      <c r="CP17" s="53">
        <f t="shared" si="198"/>
        <v>0</v>
      </c>
      <c r="CQ17" s="53">
        <f t="shared" si="198"/>
        <v>0</v>
      </c>
      <c r="CR17" s="53">
        <f t="shared" si="198"/>
        <v>0</v>
      </c>
      <c r="CS17" s="53">
        <f t="shared" si="198"/>
        <v>0</v>
      </c>
      <c r="CT17" s="53">
        <f t="shared" si="198"/>
        <v>0</v>
      </c>
      <c r="CU17" s="53">
        <f t="shared" si="198"/>
        <v>0</v>
      </c>
      <c r="CV17" s="53">
        <f t="shared" si="198"/>
        <v>0</v>
      </c>
      <c r="CW17" s="53">
        <f t="shared" si="198"/>
        <v>0</v>
      </c>
      <c r="CX17" s="53">
        <f t="shared" si="198"/>
        <v>0</v>
      </c>
      <c r="CY17" s="53">
        <f t="shared" si="198"/>
        <v>0</v>
      </c>
      <c r="CZ17" s="53">
        <f t="shared" si="198"/>
        <v>0</v>
      </c>
      <c r="DA17" s="53">
        <f t="shared" si="198"/>
        <v>0</v>
      </c>
      <c r="DB17" s="53">
        <f t="shared" si="198"/>
        <v>0</v>
      </c>
      <c r="DC17" s="53">
        <f t="shared" si="198"/>
        <v>0</v>
      </c>
      <c r="DD17" s="53">
        <f t="shared" si="198"/>
        <v>0</v>
      </c>
      <c r="DE17" s="53">
        <f t="shared" si="198"/>
        <v>0</v>
      </c>
      <c r="DF17" s="53">
        <f t="shared" si="198"/>
        <v>0</v>
      </c>
      <c r="DG17" s="53">
        <f t="shared" si="198"/>
        <v>0</v>
      </c>
      <c r="DH17" s="53">
        <f t="shared" si="198"/>
        <v>0</v>
      </c>
      <c r="DI17" s="53">
        <f t="shared" si="198"/>
        <v>0</v>
      </c>
      <c r="DJ17" s="53">
        <f t="shared" si="198"/>
        <v>0</v>
      </c>
      <c r="DK17" s="53">
        <f t="shared" si="198"/>
        <v>0</v>
      </c>
      <c r="DL17" s="53">
        <f t="shared" si="198"/>
        <v>0</v>
      </c>
      <c r="DM17" s="53">
        <f t="shared" si="198"/>
        <v>0</v>
      </c>
      <c r="DN17" s="53">
        <f t="shared" si="198"/>
        <v>0</v>
      </c>
      <c r="DO17" s="53">
        <f t="shared" si="198"/>
        <v>0</v>
      </c>
      <c r="DP17" s="53">
        <f t="shared" si="198"/>
        <v>0</v>
      </c>
      <c r="DQ17" s="53">
        <f t="shared" si="198"/>
        <v>0</v>
      </c>
      <c r="DR17" s="53">
        <f t="shared" si="198"/>
        <v>0</v>
      </c>
      <c r="DS17" s="53">
        <f t="shared" si="198"/>
        <v>0</v>
      </c>
      <c r="DT17" s="53">
        <f t="shared" si="198"/>
        <v>0</v>
      </c>
      <c r="DU17" s="53">
        <f t="shared" si="198"/>
        <v>0</v>
      </c>
      <c r="DV17" s="53">
        <f t="shared" si="198"/>
        <v>0</v>
      </c>
      <c r="DW17" s="53">
        <f t="shared" si="198"/>
        <v>0</v>
      </c>
      <c r="DX17" s="53">
        <f t="shared" si="198"/>
        <v>0</v>
      </c>
      <c r="DY17" s="53">
        <f t="shared" si="198"/>
        <v>0</v>
      </c>
      <c r="DZ17" s="53">
        <f t="shared" si="198"/>
        <v>0</v>
      </c>
      <c r="EA17" s="53">
        <f t="shared" si="198"/>
        <v>0</v>
      </c>
      <c r="EB17" s="53">
        <f t="shared" si="198"/>
        <v>0</v>
      </c>
      <c r="EC17" s="53">
        <f t="shared" si="198"/>
        <v>0</v>
      </c>
      <c r="ED17" s="53">
        <f t="shared" si="198"/>
        <v>0</v>
      </c>
      <c r="EE17" s="53">
        <f t="shared" si="198"/>
        <v>0</v>
      </c>
      <c r="EF17" s="53">
        <f t="shared" si="198"/>
        <v>0</v>
      </c>
      <c r="EG17" s="53">
        <f t="shared" si="198"/>
        <v>0</v>
      </c>
      <c r="EH17" s="53">
        <f t="shared" si="198"/>
        <v>0</v>
      </c>
      <c r="EI17" s="53">
        <f t="shared" si="198"/>
        <v>0</v>
      </c>
      <c r="EJ17" s="53">
        <f t="shared" si="198"/>
        <v>0</v>
      </c>
      <c r="EK17" s="53">
        <f t="shared" si="198"/>
        <v>0</v>
      </c>
      <c r="EL17" s="53">
        <f t="shared" si="198"/>
        <v>0</v>
      </c>
      <c r="EM17" s="53">
        <f t="shared" si="198"/>
        <v>0</v>
      </c>
      <c r="EN17" s="53">
        <f t="shared" si="198"/>
        <v>0</v>
      </c>
      <c r="EO17" s="53">
        <f t="shared" si="198"/>
        <v>0</v>
      </c>
      <c r="EP17" s="53">
        <f t="shared" si="198"/>
        <v>0</v>
      </c>
      <c r="EQ17" s="53">
        <f t="shared" si="198"/>
        <v>0</v>
      </c>
      <c r="ER17" s="53">
        <f t="shared" si="198"/>
        <v>0</v>
      </c>
      <c r="ES17" s="53">
        <f t="shared" si="198"/>
        <v>0</v>
      </c>
      <c r="ET17" s="53">
        <f t="shared" ref="ET17:HE17" si="199">IF(ET$10="",0,$N$13*ET15)</f>
        <v>0</v>
      </c>
      <c r="EU17" s="53">
        <f t="shared" si="199"/>
        <v>0</v>
      </c>
      <c r="EV17" s="53">
        <f t="shared" si="199"/>
        <v>0</v>
      </c>
      <c r="EW17" s="53">
        <f t="shared" si="199"/>
        <v>0</v>
      </c>
      <c r="EX17" s="53">
        <f t="shared" si="199"/>
        <v>0</v>
      </c>
      <c r="EY17" s="53">
        <f t="shared" si="199"/>
        <v>0</v>
      </c>
      <c r="EZ17" s="53">
        <f t="shared" si="199"/>
        <v>0</v>
      </c>
      <c r="FA17" s="53">
        <f t="shared" si="199"/>
        <v>0</v>
      </c>
      <c r="FB17" s="53">
        <f t="shared" si="199"/>
        <v>0</v>
      </c>
      <c r="FC17" s="53">
        <f t="shared" si="199"/>
        <v>0</v>
      </c>
      <c r="FD17" s="53">
        <f t="shared" si="199"/>
        <v>0</v>
      </c>
      <c r="FE17" s="53">
        <f t="shared" si="199"/>
        <v>0</v>
      </c>
      <c r="FF17" s="53">
        <f t="shared" si="199"/>
        <v>0</v>
      </c>
      <c r="FG17" s="53">
        <f t="shared" si="199"/>
        <v>0</v>
      </c>
      <c r="FH17" s="53">
        <f t="shared" si="199"/>
        <v>0</v>
      </c>
      <c r="FI17" s="53">
        <f t="shared" si="199"/>
        <v>0</v>
      </c>
      <c r="FJ17" s="53">
        <f t="shared" si="199"/>
        <v>0</v>
      </c>
      <c r="FK17" s="53">
        <f t="shared" si="199"/>
        <v>0</v>
      </c>
      <c r="FL17" s="53">
        <f t="shared" si="199"/>
        <v>0</v>
      </c>
      <c r="FM17" s="53">
        <f t="shared" si="199"/>
        <v>0</v>
      </c>
      <c r="FN17" s="53">
        <f t="shared" si="199"/>
        <v>0</v>
      </c>
      <c r="FO17" s="53">
        <f t="shared" si="199"/>
        <v>0</v>
      </c>
      <c r="FP17" s="53">
        <f t="shared" si="199"/>
        <v>0</v>
      </c>
      <c r="FQ17" s="53">
        <f t="shared" si="199"/>
        <v>0</v>
      </c>
      <c r="FR17" s="53">
        <f t="shared" si="199"/>
        <v>0</v>
      </c>
      <c r="FS17" s="53">
        <f t="shared" si="199"/>
        <v>0</v>
      </c>
      <c r="FT17" s="53">
        <f t="shared" si="199"/>
        <v>0</v>
      </c>
      <c r="FU17" s="53">
        <f t="shared" si="199"/>
        <v>0</v>
      </c>
      <c r="FV17" s="53">
        <f t="shared" si="199"/>
        <v>0</v>
      </c>
      <c r="FW17" s="53">
        <f t="shared" si="199"/>
        <v>0</v>
      </c>
      <c r="FX17" s="53">
        <f t="shared" si="199"/>
        <v>0</v>
      </c>
      <c r="FY17" s="53">
        <f t="shared" si="199"/>
        <v>0</v>
      </c>
      <c r="FZ17" s="53">
        <f t="shared" si="199"/>
        <v>0</v>
      </c>
      <c r="GA17" s="53">
        <f t="shared" si="199"/>
        <v>0</v>
      </c>
      <c r="GB17" s="53">
        <f t="shared" si="199"/>
        <v>0</v>
      </c>
      <c r="GC17" s="53">
        <f t="shared" si="199"/>
        <v>0</v>
      </c>
      <c r="GD17" s="53">
        <f t="shared" si="199"/>
        <v>0</v>
      </c>
      <c r="GE17" s="53">
        <f t="shared" si="199"/>
        <v>0</v>
      </c>
      <c r="GF17" s="53">
        <f t="shared" si="199"/>
        <v>0</v>
      </c>
      <c r="GG17" s="53">
        <f t="shared" si="199"/>
        <v>0</v>
      </c>
      <c r="GH17" s="53">
        <f t="shared" si="199"/>
        <v>0</v>
      </c>
      <c r="GI17" s="53">
        <f t="shared" si="199"/>
        <v>0</v>
      </c>
      <c r="GJ17" s="53">
        <f t="shared" si="199"/>
        <v>0</v>
      </c>
      <c r="GK17" s="53">
        <f t="shared" si="199"/>
        <v>0</v>
      </c>
      <c r="GL17" s="53">
        <f t="shared" si="199"/>
        <v>0</v>
      </c>
      <c r="GM17" s="53">
        <f t="shared" si="199"/>
        <v>0</v>
      </c>
      <c r="GN17" s="53">
        <f t="shared" si="199"/>
        <v>0</v>
      </c>
      <c r="GO17" s="53">
        <f t="shared" si="199"/>
        <v>0</v>
      </c>
      <c r="GP17" s="53">
        <f t="shared" si="199"/>
        <v>0</v>
      </c>
      <c r="GQ17" s="53">
        <f t="shared" si="199"/>
        <v>0</v>
      </c>
      <c r="GR17" s="53">
        <f t="shared" si="199"/>
        <v>0</v>
      </c>
      <c r="GS17" s="53">
        <f t="shared" si="199"/>
        <v>0</v>
      </c>
      <c r="GT17" s="53">
        <f t="shared" si="199"/>
        <v>0</v>
      </c>
      <c r="GU17" s="53">
        <f t="shared" si="199"/>
        <v>0</v>
      </c>
      <c r="GV17" s="53">
        <f t="shared" si="199"/>
        <v>0</v>
      </c>
      <c r="GW17" s="53">
        <f t="shared" si="199"/>
        <v>0</v>
      </c>
      <c r="GX17" s="53">
        <f t="shared" si="199"/>
        <v>0</v>
      </c>
      <c r="GY17" s="53">
        <f t="shared" si="199"/>
        <v>0</v>
      </c>
      <c r="GZ17" s="53">
        <f t="shared" si="199"/>
        <v>0</v>
      </c>
      <c r="HA17" s="53">
        <f t="shared" si="199"/>
        <v>0</v>
      </c>
      <c r="HB17" s="53">
        <f t="shared" si="199"/>
        <v>0</v>
      </c>
      <c r="HC17" s="53">
        <f t="shared" si="199"/>
        <v>0</v>
      </c>
      <c r="HD17" s="53">
        <f t="shared" si="199"/>
        <v>0</v>
      </c>
      <c r="HE17" s="53">
        <f t="shared" si="199"/>
        <v>0</v>
      </c>
      <c r="HF17" s="53">
        <f t="shared" ref="HF17:HL17" si="200">IF(HF$10="",0,$N$13*HF15)</f>
        <v>0</v>
      </c>
      <c r="HG17" s="53">
        <f t="shared" si="200"/>
        <v>0</v>
      </c>
      <c r="HH17" s="53">
        <f t="shared" si="200"/>
        <v>0</v>
      </c>
      <c r="HI17" s="53">
        <f t="shared" si="200"/>
        <v>0</v>
      </c>
      <c r="HJ17" s="53">
        <f t="shared" si="200"/>
        <v>0</v>
      </c>
      <c r="HK17" s="53">
        <f t="shared" si="200"/>
        <v>0</v>
      </c>
      <c r="HL17" s="53">
        <f t="shared" si="200"/>
        <v>0</v>
      </c>
      <c r="HM17" s="10"/>
      <c r="HN17" s="10"/>
    </row>
    <row r="18" spans="1:222" s="1" customFormat="1" ht="10.199999999999999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31"/>
      <c r="L18" s="4"/>
      <c r="M18" s="44"/>
      <c r="N18" s="4"/>
      <c r="O18" s="45"/>
      <c r="P18" s="4"/>
      <c r="Q18" s="38" t="s">
        <v>12</v>
      </c>
      <c r="R18" s="87">
        <f>R17-N13</f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</row>
    <row r="19" spans="1:222" x14ac:dyDescent="0.25">
      <c r="A19" s="6"/>
      <c r="B19" s="6"/>
      <c r="C19" s="6"/>
      <c r="D19" s="6"/>
      <c r="E19" s="30" t="str">
        <f>kpi!$E$29</f>
        <v>распред-ие с/ст-сти энергоконтракта - детально</v>
      </c>
      <c r="F19" s="10"/>
      <c r="G19" s="10"/>
      <c r="H19" s="10"/>
      <c r="I19" s="10"/>
      <c r="J19" s="10"/>
      <c r="K19" s="60" t="str">
        <f>IF($E19="","",INDEX(kpi!$H:$H,SUMIFS(kpi!$B:$B,kpi!$E:$E,$E19)))</f>
        <v>%</v>
      </c>
      <c r="L19" s="6"/>
      <c r="M19" s="13"/>
      <c r="N19" s="6"/>
      <c r="O19" s="20"/>
      <c r="P19" s="6"/>
      <c r="Q19" s="6"/>
      <c r="R19" s="8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</row>
    <row r="20" spans="1:222" s="75" customFormat="1" ht="10.199999999999999" x14ac:dyDescent="0.2">
      <c r="A20" s="64"/>
      <c r="B20" s="64"/>
      <c r="C20" s="64"/>
      <c r="D20" s="64"/>
      <c r="E20" s="43" t="str">
        <f>E19</f>
        <v>распред-ие с/ст-сти энергоконтракта - детально</v>
      </c>
      <c r="F20" s="64"/>
      <c r="G20" s="64"/>
      <c r="H20" s="43" t="str">
        <f>списки!$K$13</f>
        <v>оборудование</v>
      </c>
      <c r="I20" s="64"/>
      <c r="J20" s="64"/>
      <c r="K20" s="69" t="str">
        <f>IF($E20="","",INDEX(kpi!$H:$H,SUMIFS(kpi!$B:$B,kpi!$E:$E,$E20)))</f>
        <v>%</v>
      </c>
      <c r="L20" s="64"/>
      <c r="M20" s="64"/>
      <c r="N20" s="64"/>
      <c r="O20" s="64"/>
      <c r="P20" s="64"/>
      <c r="Q20" s="64"/>
      <c r="R20" s="88"/>
      <c r="S20" s="64"/>
      <c r="T20" s="72" t="s">
        <v>6</v>
      </c>
      <c r="U20" s="73"/>
      <c r="V20" s="74"/>
      <c r="W20" s="74">
        <v>0.4</v>
      </c>
      <c r="X20" s="74">
        <v>0.4</v>
      </c>
      <c r="Y20" s="74"/>
      <c r="Z20" s="74">
        <v>0.3</v>
      </c>
      <c r="AA20" s="74"/>
      <c r="AB20" s="74">
        <v>0.1</v>
      </c>
      <c r="AC20" s="74">
        <v>0</v>
      </c>
      <c r="AD20" s="74">
        <v>0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64"/>
      <c r="HN20" s="64"/>
    </row>
    <row r="21" spans="1:222" s="75" customFormat="1" ht="10.199999999999999" x14ac:dyDescent="0.2">
      <c r="A21" s="64"/>
      <c r="B21" s="64"/>
      <c r="C21" s="64"/>
      <c r="D21" s="64"/>
      <c r="E21" s="43" t="str">
        <f>E19</f>
        <v>распред-ие с/ст-сти энергоконтракта - детально</v>
      </c>
      <c r="F21" s="64"/>
      <c r="G21" s="64"/>
      <c r="H21" s="43" t="str">
        <f>списки!$K$14</f>
        <v>материалы</v>
      </c>
      <c r="I21" s="64"/>
      <c r="J21" s="64"/>
      <c r="K21" s="69" t="str">
        <f>IF($E21="","",INDEX(kpi!$H:$H,SUMIFS(kpi!$B:$B,kpi!$E:$E,$E21)))</f>
        <v>%</v>
      </c>
      <c r="L21" s="64"/>
      <c r="M21" s="64"/>
      <c r="N21" s="64"/>
      <c r="O21" s="64"/>
      <c r="P21" s="64"/>
      <c r="Q21" s="64"/>
      <c r="R21" s="88"/>
      <c r="S21" s="64"/>
      <c r="T21" s="72" t="s">
        <v>6</v>
      </c>
      <c r="U21" s="73"/>
      <c r="V21" s="74"/>
      <c r="W21" s="74">
        <v>0.3</v>
      </c>
      <c r="X21" s="74">
        <v>0.3</v>
      </c>
      <c r="Y21" s="74"/>
      <c r="Z21" s="74">
        <v>0.2</v>
      </c>
      <c r="AA21" s="74"/>
      <c r="AB21" s="74">
        <v>0.2</v>
      </c>
      <c r="AC21" s="74">
        <v>0.2</v>
      </c>
      <c r="AD21" s="74">
        <v>0.1</v>
      </c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64"/>
      <c r="HN21" s="64"/>
    </row>
    <row r="22" spans="1:222" s="75" customFormat="1" ht="10.199999999999999" x14ac:dyDescent="0.2">
      <c r="A22" s="64"/>
      <c r="B22" s="64"/>
      <c r="C22" s="64"/>
      <c r="D22" s="64"/>
      <c r="E22" s="43" t="str">
        <f>E19</f>
        <v>распред-ие с/ст-сти энергоконтракта - детально</v>
      </c>
      <c r="F22" s="64"/>
      <c r="G22" s="64"/>
      <c r="H22" s="43" t="str">
        <f>списки!$K$15</f>
        <v>работы подрядные</v>
      </c>
      <c r="I22" s="64"/>
      <c r="J22" s="64"/>
      <c r="K22" s="69" t="str">
        <f>IF($E22="","",INDEX(kpi!$H:$H,SUMIFS(kpi!$B:$B,kpi!$E:$E,$E22)))</f>
        <v>%</v>
      </c>
      <c r="L22" s="64"/>
      <c r="M22" s="64"/>
      <c r="N22" s="64"/>
      <c r="O22" s="64"/>
      <c r="P22" s="64"/>
      <c r="Q22" s="64"/>
      <c r="R22" s="88"/>
      <c r="S22" s="64"/>
      <c r="T22" s="72" t="s">
        <v>6</v>
      </c>
      <c r="U22" s="76"/>
      <c r="V22" s="74"/>
      <c r="W22" s="74">
        <v>0.1</v>
      </c>
      <c r="X22" s="74">
        <v>0.1</v>
      </c>
      <c r="Y22" s="74"/>
      <c r="Z22" s="74">
        <v>0.2</v>
      </c>
      <c r="AA22" s="74"/>
      <c r="AB22" s="74">
        <v>0.4</v>
      </c>
      <c r="AC22" s="74">
        <v>0.4</v>
      </c>
      <c r="AD22" s="74">
        <v>0.4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64"/>
      <c r="HN22" s="64"/>
    </row>
    <row r="23" spans="1:222" s="75" customFormat="1" ht="10.199999999999999" x14ac:dyDescent="0.2">
      <c r="A23" s="64"/>
      <c r="B23" s="64"/>
      <c r="C23" s="64"/>
      <c r="D23" s="64"/>
      <c r="E23" s="43" t="str">
        <f>E19</f>
        <v>распред-ие с/ст-сти энергоконтракта - детально</v>
      </c>
      <c r="F23" s="64"/>
      <c r="G23" s="64"/>
      <c r="H23" s="43" t="str">
        <f>списки!$K$16</f>
        <v>работы собств. персонала</v>
      </c>
      <c r="I23" s="64"/>
      <c r="J23" s="64"/>
      <c r="K23" s="69" t="str">
        <f>IF($E23="","",INDEX(kpi!$H:$H,SUMIFS(kpi!$B:$B,kpi!$E:$E,$E23)))</f>
        <v>%</v>
      </c>
      <c r="L23" s="64"/>
      <c r="M23" s="64"/>
      <c r="N23" s="64"/>
      <c r="O23" s="64"/>
      <c r="P23" s="64"/>
      <c r="Q23" s="64"/>
      <c r="R23" s="88"/>
      <c r="S23" s="64"/>
      <c r="T23" s="72"/>
      <c r="U23" s="77">
        <f>IF(U$17=0,0%,IF(U$10="","",100%-SUM(U20:U22)))</f>
        <v>0</v>
      </c>
      <c r="V23" s="77">
        <f t="shared" ref="V23:CG23" si="201">IF(V$17=0,0%,IF(V$10="","",100%-SUM(V20:V22)))</f>
        <v>0</v>
      </c>
      <c r="W23" s="77">
        <f t="shared" si="201"/>
        <v>0.20000000000000007</v>
      </c>
      <c r="X23" s="77">
        <f t="shared" si="201"/>
        <v>0.20000000000000007</v>
      </c>
      <c r="Y23" s="77">
        <f t="shared" si="201"/>
        <v>0</v>
      </c>
      <c r="Z23" s="77">
        <f t="shared" si="201"/>
        <v>0.30000000000000004</v>
      </c>
      <c r="AA23" s="77">
        <f t="shared" si="201"/>
        <v>0</v>
      </c>
      <c r="AB23" s="77">
        <f t="shared" si="201"/>
        <v>0.29999999999999993</v>
      </c>
      <c r="AC23" s="77">
        <f t="shared" si="201"/>
        <v>0.39999999999999991</v>
      </c>
      <c r="AD23" s="77">
        <f t="shared" si="201"/>
        <v>0.5</v>
      </c>
      <c r="AE23" s="77">
        <f t="shared" si="201"/>
        <v>0</v>
      </c>
      <c r="AF23" s="77">
        <f t="shared" si="201"/>
        <v>0</v>
      </c>
      <c r="AG23" s="77">
        <f t="shared" si="201"/>
        <v>0</v>
      </c>
      <c r="AH23" s="77">
        <f t="shared" si="201"/>
        <v>0</v>
      </c>
      <c r="AI23" s="77">
        <f t="shared" si="201"/>
        <v>0</v>
      </c>
      <c r="AJ23" s="77">
        <f t="shared" si="201"/>
        <v>0</v>
      </c>
      <c r="AK23" s="77">
        <f t="shared" si="201"/>
        <v>0</v>
      </c>
      <c r="AL23" s="77">
        <f t="shared" si="201"/>
        <v>0</v>
      </c>
      <c r="AM23" s="77">
        <f t="shared" si="201"/>
        <v>0</v>
      </c>
      <c r="AN23" s="77">
        <f t="shared" si="201"/>
        <v>0</v>
      </c>
      <c r="AO23" s="77">
        <f t="shared" si="201"/>
        <v>0</v>
      </c>
      <c r="AP23" s="77">
        <f t="shared" si="201"/>
        <v>0</v>
      </c>
      <c r="AQ23" s="77">
        <f t="shared" si="201"/>
        <v>0</v>
      </c>
      <c r="AR23" s="77">
        <f t="shared" si="201"/>
        <v>0</v>
      </c>
      <c r="AS23" s="77">
        <f t="shared" si="201"/>
        <v>0</v>
      </c>
      <c r="AT23" s="77">
        <f t="shared" si="201"/>
        <v>0</v>
      </c>
      <c r="AU23" s="77">
        <f t="shared" si="201"/>
        <v>0</v>
      </c>
      <c r="AV23" s="77">
        <f t="shared" si="201"/>
        <v>0</v>
      </c>
      <c r="AW23" s="77">
        <f t="shared" si="201"/>
        <v>0</v>
      </c>
      <c r="AX23" s="77">
        <f t="shared" si="201"/>
        <v>0</v>
      </c>
      <c r="AY23" s="77">
        <f t="shared" si="201"/>
        <v>0</v>
      </c>
      <c r="AZ23" s="77">
        <f t="shared" si="201"/>
        <v>0</v>
      </c>
      <c r="BA23" s="77">
        <f t="shared" si="201"/>
        <v>0</v>
      </c>
      <c r="BB23" s="77">
        <f t="shared" si="201"/>
        <v>0</v>
      </c>
      <c r="BC23" s="77">
        <f t="shared" si="201"/>
        <v>0</v>
      </c>
      <c r="BD23" s="77">
        <f t="shared" si="201"/>
        <v>0</v>
      </c>
      <c r="BE23" s="77">
        <f t="shared" si="201"/>
        <v>0</v>
      </c>
      <c r="BF23" s="77">
        <f t="shared" si="201"/>
        <v>0</v>
      </c>
      <c r="BG23" s="77">
        <f t="shared" si="201"/>
        <v>0</v>
      </c>
      <c r="BH23" s="77">
        <f t="shared" si="201"/>
        <v>0</v>
      </c>
      <c r="BI23" s="77">
        <f t="shared" si="201"/>
        <v>0</v>
      </c>
      <c r="BJ23" s="77">
        <f t="shared" si="201"/>
        <v>0</v>
      </c>
      <c r="BK23" s="77">
        <f t="shared" si="201"/>
        <v>0</v>
      </c>
      <c r="BL23" s="77">
        <f t="shared" si="201"/>
        <v>0</v>
      </c>
      <c r="BM23" s="77">
        <f t="shared" si="201"/>
        <v>0</v>
      </c>
      <c r="BN23" s="77">
        <f t="shared" si="201"/>
        <v>0</v>
      </c>
      <c r="BO23" s="77">
        <f t="shared" si="201"/>
        <v>0</v>
      </c>
      <c r="BP23" s="77">
        <f t="shared" si="201"/>
        <v>0</v>
      </c>
      <c r="BQ23" s="77">
        <f t="shared" si="201"/>
        <v>0</v>
      </c>
      <c r="BR23" s="77">
        <f t="shared" si="201"/>
        <v>0</v>
      </c>
      <c r="BS23" s="77">
        <f t="shared" si="201"/>
        <v>0</v>
      </c>
      <c r="BT23" s="77">
        <f t="shared" si="201"/>
        <v>0</v>
      </c>
      <c r="BU23" s="77">
        <f t="shared" si="201"/>
        <v>0</v>
      </c>
      <c r="BV23" s="77">
        <f t="shared" si="201"/>
        <v>0</v>
      </c>
      <c r="BW23" s="77">
        <f t="shared" si="201"/>
        <v>0</v>
      </c>
      <c r="BX23" s="77">
        <f t="shared" si="201"/>
        <v>0</v>
      </c>
      <c r="BY23" s="77">
        <f t="shared" si="201"/>
        <v>0</v>
      </c>
      <c r="BZ23" s="77">
        <f t="shared" si="201"/>
        <v>0</v>
      </c>
      <c r="CA23" s="77">
        <f t="shared" si="201"/>
        <v>0</v>
      </c>
      <c r="CB23" s="77">
        <f t="shared" si="201"/>
        <v>0</v>
      </c>
      <c r="CC23" s="77">
        <f t="shared" si="201"/>
        <v>0</v>
      </c>
      <c r="CD23" s="77">
        <f t="shared" si="201"/>
        <v>0</v>
      </c>
      <c r="CE23" s="77">
        <f t="shared" si="201"/>
        <v>0</v>
      </c>
      <c r="CF23" s="77">
        <f t="shared" si="201"/>
        <v>0</v>
      </c>
      <c r="CG23" s="77">
        <f t="shared" si="201"/>
        <v>0</v>
      </c>
      <c r="CH23" s="77">
        <f t="shared" ref="CH23:ES23" si="202">IF(CH$17=0,0%,IF(CH$10="","",100%-SUM(CH20:CH22)))</f>
        <v>0</v>
      </c>
      <c r="CI23" s="77">
        <f t="shared" si="202"/>
        <v>0</v>
      </c>
      <c r="CJ23" s="77">
        <f t="shared" si="202"/>
        <v>0</v>
      </c>
      <c r="CK23" s="77">
        <f t="shared" si="202"/>
        <v>0</v>
      </c>
      <c r="CL23" s="77">
        <f t="shared" si="202"/>
        <v>0</v>
      </c>
      <c r="CM23" s="77">
        <f t="shared" si="202"/>
        <v>0</v>
      </c>
      <c r="CN23" s="77">
        <f t="shared" si="202"/>
        <v>0</v>
      </c>
      <c r="CO23" s="77">
        <f t="shared" si="202"/>
        <v>0</v>
      </c>
      <c r="CP23" s="77">
        <f t="shared" si="202"/>
        <v>0</v>
      </c>
      <c r="CQ23" s="77">
        <f t="shared" si="202"/>
        <v>0</v>
      </c>
      <c r="CR23" s="77">
        <f t="shared" si="202"/>
        <v>0</v>
      </c>
      <c r="CS23" s="77">
        <f t="shared" si="202"/>
        <v>0</v>
      </c>
      <c r="CT23" s="77">
        <f t="shared" si="202"/>
        <v>0</v>
      </c>
      <c r="CU23" s="77">
        <f t="shared" si="202"/>
        <v>0</v>
      </c>
      <c r="CV23" s="77">
        <f t="shared" si="202"/>
        <v>0</v>
      </c>
      <c r="CW23" s="77">
        <f t="shared" si="202"/>
        <v>0</v>
      </c>
      <c r="CX23" s="77">
        <f t="shared" si="202"/>
        <v>0</v>
      </c>
      <c r="CY23" s="77">
        <f t="shared" si="202"/>
        <v>0</v>
      </c>
      <c r="CZ23" s="77">
        <f t="shared" si="202"/>
        <v>0</v>
      </c>
      <c r="DA23" s="77">
        <f t="shared" si="202"/>
        <v>0</v>
      </c>
      <c r="DB23" s="77">
        <f t="shared" si="202"/>
        <v>0</v>
      </c>
      <c r="DC23" s="77">
        <f t="shared" si="202"/>
        <v>0</v>
      </c>
      <c r="DD23" s="77">
        <f t="shared" si="202"/>
        <v>0</v>
      </c>
      <c r="DE23" s="77">
        <f t="shared" si="202"/>
        <v>0</v>
      </c>
      <c r="DF23" s="77">
        <f t="shared" si="202"/>
        <v>0</v>
      </c>
      <c r="DG23" s="77">
        <f t="shared" si="202"/>
        <v>0</v>
      </c>
      <c r="DH23" s="77">
        <f t="shared" si="202"/>
        <v>0</v>
      </c>
      <c r="DI23" s="77">
        <f t="shared" si="202"/>
        <v>0</v>
      </c>
      <c r="DJ23" s="77">
        <f t="shared" si="202"/>
        <v>0</v>
      </c>
      <c r="DK23" s="77">
        <f t="shared" si="202"/>
        <v>0</v>
      </c>
      <c r="DL23" s="77">
        <f t="shared" si="202"/>
        <v>0</v>
      </c>
      <c r="DM23" s="77">
        <f t="shared" si="202"/>
        <v>0</v>
      </c>
      <c r="DN23" s="77">
        <f t="shared" si="202"/>
        <v>0</v>
      </c>
      <c r="DO23" s="77">
        <f t="shared" si="202"/>
        <v>0</v>
      </c>
      <c r="DP23" s="77">
        <f t="shared" si="202"/>
        <v>0</v>
      </c>
      <c r="DQ23" s="77">
        <f t="shared" si="202"/>
        <v>0</v>
      </c>
      <c r="DR23" s="77">
        <f t="shared" si="202"/>
        <v>0</v>
      </c>
      <c r="DS23" s="77">
        <f t="shared" si="202"/>
        <v>0</v>
      </c>
      <c r="DT23" s="77">
        <f t="shared" si="202"/>
        <v>0</v>
      </c>
      <c r="DU23" s="77">
        <f t="shared" si="202"/>
        <v>0</v>
      </c>
      <c r="DV23" s="77">
        <f t="shared" si="202"/>
        <v>0</v>
      </c>
      <c r="DW23" s="77">
        <f t="shared" si="202"/>
        <v>0</v>
      </c>
      <c r="DX23" s="77">
        <f t="shared" si="202"/>
        <v>0</v>
      </c>
      <c r="DY23" s="77">
        <f t="shared" si="202"/>
        <v>0</v>
      </c>
      <c r="DZ23" s="77">
        <f t="shared" si="202"/>
        <v>0</v>
      </c>
      <c r="EA23" s="77">
        <f t="shared" si="202"/>
        <v>0</v>
      </c>
      <c r="EB23" s="77">
        <f t="shared" si="202"/>
        <v>0</v>
      </c>
      <c r="EC23" s="77">
        <f t="shared" si="202"/>
        <v>0</v>
      </c>
      <c r="ED23" s="77">
        <f t="shared" si="202"/>
        <v>0</v>
      </c>
      <c r="EE23" s="77">
        <f t="shared" si="202"/>
        <v>0</v>
      </c>
      <c r="EF23" s="77">
        <f t="shared" si="202"/>
        <v>0</v>
      </c>
      <c r="EG23" s="77">
        <f t="shared" si="202"/>
        <v>0</v>
      </c>
      <c r="EH23" s="77">
        <f t="shared" si="202"/>
        <v>0</v>
      </c>
      <c r="EI23" s="77">
        <f t="shared" si="202"/>
        <v>0</v>
      </c>
      <c r="EJ23" s="77">
        <f t="shared" si="202"/>
        <v>0</v>
      </c>
      <c r="EK23" s="77">
        <f t="shared" si="202"/>
        <v>0</v>
      </c>
      <c r="EL23" s="77">
        <f t="shared" si="202"/>
        <v>0</v>
      </c>
      <c r="EM23" s="77">
        <f t="shared" si="202"/>
        <v>0</v>
      </c>
      <c r="EN23" s="77">
        <f t="shared" si="202"/>
        <v>0</v>
      </c>
      <c r="EO23" s="77">
        <f t="shared" si="202"/>
        <v>0</v>
      </c>
      <c r="EP23" s="77">
        <f t="shared" si="202"/>
        <v>0</v>
      </c>
      <c r="EQ23" s="77">
        <f t="shared" si="202"/>
        <v>0</v>
      </c>
      <c r="ER23" s="77">
        <f t="shared" si="202"/>
        <v>0</v>
      </c>
      <c r="ES23" s="77">
        <f t="shared" si="202"/>
        <v>0</v>
      </c>
      <c r="ET23" s="77">
        <f t="shared" ref="ET23:HE23" si="203">IF(ET$17=0,0%,IF(ET$10="","",100%-SUM(ET20:ET22)))</f>
        <v>0</v>
      </c>
      <c r="EU23" s="77">
        <f t="shared" si="203"/>
        <v>0</v>
      </c>
      <c r="EV23" s="77">
        <f t="shared" si="203"/>
        <v>0</v>
      </c>
      <c r="EW23" s="77">
        <f t="shared" si="203"/>
        <v>0</v>
      </c>
      <c r="EX23" s="77">
        <f t="shared" si="203"/>
        <v>0</v>
      </c>
      <c r="EY23" s="77">
        <f t="shared" si="203"/>
        <v>0</v>
      </c>
      <c r="EZ23" s="77">
        <f t="shared" si="203"/>
        <v>0</v>
      </c>
      <c r="FA23" s="77">
        <f t="shared" si="203"/>
        <v>0</v>
      </c>
      <c r="FB23" s="77">
        <f t="shared" si="203"/>
        <v>0</v>
      </c>
      <c r="FC23" s="77">
        <f t="shared" si="203"/>
        <v>0</v>
      </c>
      <c r="FD23" s="77">
        <f t="shared" si="203"/>
        <v>0</v>
      </c>
      <c r="FE23" s="77">
        <f t="shared" si="203"/>
        <v>0</v>
      </c>
      <c r="FF23" s="77">
        <f t="shared" si="203"/>
        <v>0</v>
      </c>
      <c r="FG23" s="77">
        <f t="shared" si="203"/>
        <v>0</v>
      </c>
      <c r="FH23" s="77">
        <f t="shared" si="203"/>
        <v>0</v>
      </c>
      <c r="FI23" s="77">
        <f t="shared" si="203"/>
        <v>0</v>
      </c>
      <c r="FJ23" s="77">
        <f t="shared" si="203"/>
        <v>0</v>
      </c>
      <c r="FK23" s="77">
        <f t="shared" si="203"/>
        <v>0</v>
      </c>
      <c r="FL23" s="77">
        <f t="shared" si="203"/>
        <v>0</v>
      </c>
      <c r="FM23" s="77">
        <f t="shared" si="203"/>
        <v>0</v>
      </c>
      <c r="FN23" s="77">
        <f t="shared" si="203"/>
        <v>0</v>
      </c>
      <c r="FO23" s="77">
        <f t="shared" si="203"/>
        <v>0</v>
      </c>
      <c r="FP23" s="77">
        <f t="shared" si="203"/>
        <v>0</v>
      </c>
      <c r="FQ23" s="77">
        <f t="shared" si="203"/>
        <v>0</v>
      </c>
      <c r="FR23" s="77">
        <f t="shared" si="203"/>
        <v>0</v>
      </c>
      <c r="FS23" s="77">
        <f t="shared" si="203"/>
        <v>0</v>
      </c>
      <c r="FT23" s="77">
        <f t="shared" si="203"/>
        <v>0</v>
      </c>
      <c r="FU23" s="77">
        <f t="shared" si="203"/>
        <v>0</v>
      </c>
      <c r="FV23" s="77">
        <f t="shared" si="203"/>
        <v>0</v>
      </c>
      <c r="FW23" s="77">
        <f t="shared" si="203"/>
        <v>0</v>
      </c>
      <c r="FX23" s="77">
        <f t="shared" si="203"/>
        <v>0</v>
      </c>
      <c r="FY23" s="77">
        <f t="shared" si="203"/>
        <v>0</v>
      </c>
      <c r="FZ23" s="77">
        <f t="shared" si="203"/>
        <v>0</v>
      </c>
      <c r="GA23" s="77">
        <f t="shared" si="203"/>
        <v>0</v>
      </c>
      <c r="GB23" s="77">
        <f t="shared" si="203"/>
        <v>0</v>
      </c>
      <c r="GC23" s="77">
        <f t="shared" si="203"/>
        <v>0</v>
      </c>
      <c r="GD23" s="77">
        <f t="shared" si="203"/>
        <v>0</v>
      </c>
      <c r="GE23" s="77">
        <f t="shared" si="203"/>
        <v>0</v>
      </c>
      <c r="GF23" s="77">
        <f t="shared" si="203"/>
        <v>0</v>
      </c>
      <c r="GG23" s="77">
        <f t="shared" si="203"/>
        <v>0</v>
      </c>
      <c r="GH23" s="77">
        <f t="shared" si="203"/>
        <v>0</v>
      </c>
      <c r="GI23" s="77">
        <f t="shared" si="203"/>
        <v>0</v>
      </c>
      <c r="GJ23" s="77">
        <f t="shared" si="203"/>
        <v>0</v>
      </c>
      <c r="GK23" s="77">
        <f t="shared" si="203"/>
        <v>0</v>
      </c>
      <c r="GL23" s="77">
        <f t="shared" si="203"/>
        <v>0</v>
      </c>
      <c r="GM23" s="77">
        <f t="shared" si="203"/>
        <v>0</v>
      </c>
      <c r="GN23" s="77">
        <f t="shared" si="203"/>
        <v>0</v>
      </c>
      <c r="GO23" s="77">
        <f t="shared" si="203"/>
        <v>0</v>
      </c>
      <c r="GP23" s="77">
        <f t="shared" si="203"/>
        <v>0</v>
      </c>
      <c r="GQ23" s="77">
        <f t="shared" si="203"/>
        <v>0</v>
      </c>
      <c r="GR23" s="77">
        <f t="shared" si="203"/>
        <v>0</v>
      </c>
      <c r="GS23" s="77">
        <f t="shared" si="203"/>
        <v>0</v>
      </c>
      <c r="GT23" s="77">
        <f t="shared" si="203"/>
        <v>0</v>
      </c>
      <c r="GU23" s="77">
        <f t="shared" si="203"/>
        <v>0</v>
      </c>
      <c r="GV23" s="77">
        <f t="shared" si="203"/>
        <v>0</v>
      </c>
      <c r="GW23" s="77">
        <f t="shared" si="203"/>
        <v>0</v>
      </c>
      <c r="GX23" s="77">
        <f t="shared" si="203"/>
        <v>0</v>
      </c>
      <c r="GY23" s="77">
        <f t="shared" si="203"/>
        <v>0</v>
      </c>
      <c r="GZ23" s="77">
        <f t="shared" si="203"/>
        <v>0</v>
      </c>
      <c r="HA23" s="77">
        <f t="shared" si="203"/>
        <v>0</v>
      </c>
      <c r="HB23" s="77">
        <f t="shared" si="203"/>
        <v>0</v>
      </c>
      <c r="HC23" s="77">
        <f t="shared" si="203"/>
        <v>0</v>
      </c>
      <c r="HD23" s="77">
        <f t="shared" si="203"/>
        <v>0</v>
      </c>
      <c r="HE23" s="77">
        <f t="shared" si="203"/>
        <v>0</v>
      </c>
      <c r="HF23" s="77">
        <f t="shared" ref="HF23:HL23" si="204">IF(HF$17=0,0%,IF(HF$10="","",100%-SUM(HF20:HF22)))</f>
        <v>0</v>
      </c>
      <c r="HG23" s="77">
        <f t="shared" si="204"/>
        <v>0</v>
      </c>
      <c r="HH23" s="77">
        <f t="shared" si="204"/>
        <v>0</v>
      </c>
      <c r="HI23" s="77">
        <f t="shared" si="204"/>
        <v>0</v>
      </c>
      <c r="HJ23" s="77">
        <f t="shared" si="204"/>
        <v>0</v>
      </c>
      <c r="HK23" s="77">
        <f t="shared" si="204"/>
        <v>0</v>
      </c>
      <c r="HL23" s="77">
        <f t="shared" si="204"/>
        <v>0</v>
      </c>
      <c r="HM23" s="64"/>
      <c r="HN23" s="64"/>
    </row>
    <row r="24" spans="1:222" ht="7.0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31"/>
      <c r="L24" s="6"/>
      <c r="M24" s="13"/>
      <c r="N24" s="6"/>
      <c r="O24" s="20"/>
      <c r="P24" s="6"/>
      <c r="Q24" s="6"/>
      <c r="R24" s="82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</row>
    <row r="25" spans="1:222" x14ac:dyDescent="0.25">
      <c r="A25" s="6"/>
      <c r="B25" s="6"/>
      <c r="C25" s="6"/>
      <c r="D25" s="6"/>
      <c r="E25" s="30" t="str">
        <f>kpi!$E$30</f>
        <v>с/ст-сть энергоконтракта - детально</v>
      </c>
      <c r="F25" s="6"/>
      <c r="G25" s="6"/>
      <c r="H25" s="6"/>
      <c r="I25" s="6"/>
      <c r="J25" s="6"/>
      <c r="K25" s="31"/>
      <c r="L25" s="6"/>
      <c r="M25" s="13"/>
      <c r="N25" s="6"/>
      <c r="O25" s="20"/>
      <c r="P25" s="6"/>
      <c r="Q25" s="6"/>
      <c r="R25" s="8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</row>
    <row r="26" spans="1:222" s="75" customFormat="1" ht="10.199999999999999" x14ac:dyDescent="0.2">
      <c r="A26" s="64"/>
      <c r="B26" s="64"/>
      <c r="C26" s="64"/>
      <c r="D26" s="64"/>
      <c r="E26" s="43" t="str">
        <f>E25</f>
        <v>с/ст-сть энергоконтракта - детально</v>
      </c>
      <c r="F26" s="64"/>
      <c r="G26" s="64"/>
      <c r="H26" s="43" t="str">
        <f>списки!$K$13</f>
        <v>оборудование</v>
      </c>
      <c r="I26" s="64"/>
      <c r="J26" s="64"/>
      <c r="K26" s="69" t="str">
        <f>IF($E26="","",INDEX(kpi!$H:$H,SUMIFS(kpi!$B:$B,kpi!$E:$E,$E26)))</f>
        <v>тыс.руб.</v>
      </c>
      <c r="L26" s="64"/>
      <c r="M26" s="72"/>
      <c r="N26" s="64"/>
      <c r="O26" s="79"/>
      <c r="P26" s="64"/>
      <c r="Q26" s="64"/>
      <c r="R26" s="89">
        <f t="shared" ref="R26:R29" si="205">SUM($T26:$HM26)</f>
        <v>6400</v>
      </c>
      <c r="S26" s="64"/>
      <c r="T26" s="64"/>
      <c r="U26" s="80">
        <f>IF(U$10="",0,U$17*U20)</f>
        <v>0</v>
      </c>
      <c r="V26" s="80">
        <f t="shared" ref="V26:CG27" si="206">IF(V$10="",0,V$17*V20)</f>
        <v>0</v>
      </c>
      <c r="W26" s="80">
        <f t="shared" si="206"/>
        <v>800</v>
      </c>
      <c r="X26" s="80">
        <f t="shared" si="206"/>
        <v>1600</v>
      </c>
      <c r="Y26" s="80">
        <f t="shared" si="206"/>
        <v>0</v>
      </c>
      <c r="Z26" s="80">
        <f t="shared" si="206"/>
        <v>3600</v>
      </c>
      <c r="AA26" s="80">
        <f t="shared" si="206"/>
        <v>0</v>
      </c>
      <c r="AB26" s="80">
        <f t="shared" si="206"/>
        <v>400</v>
      </c>
      <c r="AC26" s="80">
        <f t="shared" si="206"/>
        <v>0</v>
      </c>
      <c r="AD26" s="80">
        <f t="shared" si="206"/>
        <v>0</v>
      </c>
      <c r="AE26" s="80">
        <f t="shared" si="206"/>
        <v>0</v>
      </c>
      <c r="AF26" s="80">
        <f t="shared" si="206"/>
        <v>0</v>
      </c>
      <c r="AG26" s="80">
        <f t="shared" si="206"/>
        <v>0</v>
      </c>
      <c r="AH26" s="80">
        <f t="shared" si="206"/>
        <v>0</v>
      </c>
      <c r="AI26" s="80">
        <f t="shared" si="206"/>
        <v>0</v>
      </c>
      <c r="AJ26" s="80">
        <f t="shared" si="206"/>
        <v>0</v>
      </c>
      <c r="AK26" s="80">
        <f t="shared" si="206"/>
        <v>0</v>
      </c>
      <c r="AL26" s="80">
        <f t="shared" si="206"/>
        <v>0</v>
      </c>
      <c r="AM26" s="80">
        <f t="shared" si="206"/>
        <v>0</v>
      </c>
      <c r="AN26" s="80">
        <f t="shared" si="206"/>
        <v>0</v>
      </c>
      <c r="AO26" s="80">
        <f t="shared" si="206"/>
        <v>0</v>
      </c>
      <c r="AP26" s="80">
        <f t="shared" si="206"/>
        <v>0</v>
      </c>
      <c r="AQ26" s="80">
        <f t="shared" si="206"/>
        <v>0</v>
      </c>
      <c r="AR26" s="80">
        <f t="shared" si="206"/>
        <v>0</v>
      </c>
      <c r="AS26" s="80">
        <f t="shared" si="206"/>
        <v>0</v>
      </c>
      <c r="AT26" s="80">
        <f t="shared" si="206"/>
        <v>0</v>
      </c>
      <c r="AU26" s="80">
        <f t="shared" si="206"/>
        <v>0</v>
      </c>
      <c r="AV26" s="80">
        <f t="shared" si="206"/>
        <v>0</v>
      </c>
      <c r="AW26" s="80">
        <f t="shared" si="206"/>
        <v>0</v>
      </c>
      <c r="AX26" s="80">
        <f t="shared" si="206"/>
        <v>0</v>
      </c>
      <c r="AY26" s="80">
        <f t="shared" si="206"/>
        <v>0</v>
      </c>
      <c r="AZ26" s="80">
        <f t="shared" si="206"/>
        <v>0</v>
      </c>
      <c r="BA26" s="80">
        <f t="shared" si="206"/>
        <v>0</v>
      </c>
      <c r="BB26" s="80">
        <f t="shared" si="206"/>
        <v>0</v>
      </c>
      <c r="BC26" s="80">
        <f t="shared" si="206"/>
        <v>0</v>
      </c>
      <c r="BD26" s="80">
        <f t="shared" si="206"/>
        <v>0</v>
      </c>
      <c r="BE26" s="80">
        <f t="shared" si="206"/>
        <v>0</v>
      </c>
      <c r="BF26" s="80">
        <f t="shared" si="206"/>
        <v>0</v>
      </c>
      <c r="BG26" s="80">
        <f t="shared" si="206"/>
        <v>0</v>
      </c>
      <c r="BH26" s="80">
        <f t="shared" si="206"/>
        <v>0</v>
      </c>
      <c r="BI26" s="80">
        <f t="shared" si="206"/>
        <v>0</v>
      </c>
      <c r="BJ26" s="80">
        <f t="shared" si="206"/>
        <v>0</v>
      </c>
      <c r="BK26" s="80">
        <f t="shared" si="206"/>
        <v>0</v>
      </c>
      <c r="BL26" s="80">
        <f t="shared" si="206"/>
        <v>0</v>
      </c>
      <c r="BM26" s="80">
        <f t="shared" si="206"/>
        <v>0</v>
      </c>
      <c r="BN26" s="80">
        <f t="shared" si="206"/>
        <v>0</v>
      </c>
      <c r="BO26" s="80">
        <f t="shared" si="206"/>
        <v>0</v>
      </c>
      <c r="BP26" s="80">
        <f t="shared" si="206"/>
        <v>0</v>
      </c>
      <c r="BQ26" s="80">
        <f t="shared" si="206"/>
        <v>0</v>
      </c>
      <c r="BR26" s="80">
        <f t="shared" si="206"/>
        <v>0</v>
      </c>
      <c r="BS26" s="80">
        <f t="shared" si="206"/>
        <v>0</v>
      </c>
      <c r="BT26" s="80">
        <f t="shared" si="206"/>
        <v>0</v>
      </c>
      <c r="BU26" s="80">
        <f t="shared" si="206"/>
        <v>0</v>
      </c>
      <c r="BV26" s="80">
        <f t="shared" si="206"/>
        <v>0</v>
      </c>
      <c r="BW26" s="80">
        <f t="shared" si="206"/>
        <v>0</v>
      </c>
      <c r="BX26" s="80">
        <f t="shared" si="206"/>
        <v>0</v>
      </c>
      <c r="BY26" s="80">
        <f t="shared" si="206"/>
        <v>0</v>
      </c>
      <c r="BZ26" s="80">
        <f t="shared" si="206"/>
        <v>0</v>
      </c>
      <c r="CA26" s="80">
        <f t="shared" si="206"/>
        <v>0</v>
      </c>
      <c r="CB26" s="80">
        <f t="shared" si="206"/>
        <v>0</v>
      </c>
      <c r="CC26" s="80">
        <f t="shared" si="206"/>
        <v>0</v>
      </c>
      <c r="CD26" s="80">
        <f t="shared" si="206"/>
        <v>0</v>
      </c>
      <c r="CE26" s="80">
        <f t="shared" si="206"/>
        <v>0</v>
      </c>
      <c r="CF26" s="80">
        <f t="shared" si="206"/>
        <v>0</v>
      </c>
      <c r="CG26" s="80">
        <f t="shared" si="206"/>
        <v>0</v>
      </c>
      <c r="CH26" s="80">
        <f t="shared" ref="CH26:ES28" si="207">IF(CH$10="",0,CH$17*CH20)</f>
        <v>0</v>
      </c>
      <c r="CI26" s="80">
        <f t="shared" si="207"/>
        <v>0</v>
      </c>
      <c r="CJ26" s="80">
        <f t="shared" si="207"/>
        <v>0</v>
      </c>
      <c r="CK26" s="80">
        <f t="shared" si="207"/>
        <v>0</v>
      </c>
      <c r="CL26" s="80">
        <f t="shared" si="207"/>
        <v>0</v>
      </c>
      <c r="CM26" s="80">
        <f t="shared" si="207"/>
        <v>0</v>
      </c>
      <c r="CN26" s="80">
        <f t="shared" si="207"/>
        <v>0</v>
      </c>
      <c r="CO26" s="80">
        <f t="shared" si="207"/>
        <v>0</v>
      </c>
      <c r="CP26" s="80">
        <f t="shared" si="207"/>
        <v>0</v>
      </c>
      <c r="CQ26" s="80">
        <f t="shared" si="207"/>
        <v>0</v>
      </c>
      <c r="CR26" s="80">
        <f t="shared" si="207"/>
        <v>0</v>
      </c>
      <c r="CS26" s="80">
        <f t="shared" si="207"/>
        <v>0</v>
      </c>
      <c r="CT26" s="80">
        <f t="shared" si="207"/>
        <v>0</v>
      </c>
      <c r="CU26" s="80">
        <f t="shared" si="207"/>
        <v>0</v>
      </c>
      <c r="CV26" s="80">
        <f t="shared" si="207"/>
        <v>0</v>
      </c>
      <c r="CW26" s="80">
        <f t="shared" si="207"/>
        <v>0</v>
      </c>
      <c r="CX26" s="80">
        <f t="shared" si="207"/>
        <v>0</v>
      </c>
      <c r="CY26" s="80">
        <f t="shared" si="207"/>
        <v>0</v>
      </c>
      <c r="CZ26" s="80">
        <f t="shared" si="207"/>
        <v>0</v>
      </c>
      <c r="DA26" s="80">
        <f t="shared" si="207"/>
        <v>0</v>
      </c>
      <c r="DB26" s="80">
        <f t="shared" si="207"/>
        <v>0</v>
      </c>
      <c r="DC26" s="80">
        <f t="shared" si="207"/>
        <v>0</v>
      </c>
      <c r="DD26" s="80">
        <f t="shared" si="207"/>
        <v>0</v>
      </c>
      <c r="DE26" s="80">
        <f t="shared" si="207"/>
        <v>0</v>
      </c>
      <c r="DF26" s="80">
        <f t="shared" si="207"/>
        <v>0</v>
      </c>
      <c r="DG26" s="80">
        <f t="shared" si="207"/>
        <v>0</v>
      </c>
      <c r="DH26" s="80">
        <f t="shared" si="207"/>
        <v>0</v>
      </c>
      <c r="DI26" s="80">
        <f t="shared" si="207"/>
        <v>0</v>
      </c>
      <c r="DJ26" s="80">
        <f t="shared" si="207"/>
        <v>0</v>
      </c>
      <c r="DK26" s="80">
        <f t="shared" si="207"/>
        <v>0</v>
      </c>
      <c r="DL26" s="80">
        <f t="shared" si="207"/>
        <v>0</v>
      </c>
      <c r="DM26" s="80">
        <f t="shared" si="207"/>
        <v>0</v>
      </c>
      <c r="DN26" s="80">
        <f t="shared" si="207"/>
        <v>0</v>
      </c>
      <c r="DO26" s="80">
        <f t="shared" si="207"/>
        <v>0</v>
      </c>
      <c r="DP26" s="80">
        <f t="shared" si="207"/>
        <v>0</v>
      </c>
      <c r="DQ26" s="80">
        <f t="shared" si="207"/>
        <v>0</v>
      </c>
      <c r="DR26" s="80">
        <f t="shared" si="207"/>
        <v>0</v>
      </c>
      <c r="DS26" s="80">
        <f t="shared" si="207"/>
        <v>0</v>
      </c>
      <c r="DT26" s="80">
        <f t="shared" si="207"/>
        <v>0</v>
      </c>
      <c r="DU26" s="80">
        <f t="shared" si="207"/>
        <v>0</v>
      </c>
      <c r="DV26" s="80">
        <f t="shared" si="207"/>
        <v>0</v>
      </c>
      <c r="DW26" s="80">
        <f t="shared" si="207"/>
        <v>0</v>
      </c>
      <c r="DX26" s="80">
        <f t="shared" si="207"/>
        <v>0</v>
      </c>
      <c r="DY26" s="80">
        <f t="shared" si="207"/>
        <v>0</v>
      </c>
      <c r="DZ26" s="80">
        <f t="shared" si="207"/>
        <v>0</v>
      </c>
      <c r="EA26" s="80">
        <f t="shared" si="207"/>
        <v>0</v>
      </c>
      <c r="EB26" s="80">
        <f t="shared" si="207"/>
        <v>0</v>
      </c>
      <c r="EC26" s="80">
        <f t="shared" si="207"/>
        <v>0</v>
      </c>
      <c r="ED26" s="80">
        <f t="shared" si="207"/>
        <v>0</v>
      </c>
      <c r="EE26" s="80">
        <f t="shared" si="207"/>
        <v>0</v>
      </c>
      <c r="EF26" s="80">
        <f t="shared" si="207"/>
        <v>0</v>
      </c>
      <c r="EG26" s="80">
        <f t="shared" si="207"/>
        <v>0</v>
      </c>
      <c r="EH26" s="80">
        <f t="shared" si="207"/>
        <v>0</v>
      </c>
      <c r="EI26" s="80">
        <f t="shared" si="207"/>
        <v>0</v>
      </c>
      <c r="EJ26" s="80">
        <f t="shared" si="207"/>
        <v>0</v>
      </c>
      <c r="EK26" s="80">
        <f t="shared" si="207"/>
        <v>0</v>
      </c>
      <c r="EL26" s="80">
        <f t="shared" si="207"/>
        <v>0</v>
      </c>
      <c r="EM26" s="80">
        <f t="shared" si="207"/>
        <v>0</v>
      </c>
      <c r="EN26" s="80">
        <f t="shared" si="207"/>
        <v>0</v>
      </c>
      <c r="EO26" s="80">
        <f t="shared" si="207"/>
        <v>0</v>
      </c>
      <c r="EP26" s="80">
        <f t="shared" si="207"/>
        <v>0</v>
      </c>
      <c r="EQ26" s="80">
        <f t="shared" si="207"/>
        <v>0</v>
      </c>
      <c r="ER26" s="80">
        <f t="shared" si="207"/>
        <v>0</v>
      </c>
      <c r="ES26" s="80">
        <f t="shared" si="207"/>
        <v>0</v>
      </c>
      <c r="ET26" s="80">
        <f t="shared" ref="ET26:HE28" si="208">IF(ET$10="",0,ET$17*ET20)</f>
        <v>0</v>
      </c>
      <c r="EU26" s="80">
        <f t="shared" si="208"/>
        <v>0</v>
      </c>
      <c r="EV26" s="80">
        <f t="shared" si="208"/>
        <v>0</v>
      </c>
      <c r="EW26" s="80">
        <f t="shared" si="208"/>
        <v>0</v>
      </c>
      <c r="EX26" s="80">
        <f t="shared" si="208"/>
        <v>0</v>
      </c>
      <c r="EY26" s="80">
        <f t="shared" si="208"/>
        <v>0</v>
      </c>
      <c r="EZ26" s="80">
        <f t="shared" si="208"/>
        <v>0</v>
      </c>
      <c r="FA26" s="80">
        <f t="shared" si="208"/>
        <v>0</v>
      </c>
      <c r="FB26" s="80">
        <f t="shared" si="208"/>
        <v>0</v>
      </c>
      <c r="FC26" s="80">
        <f t="shared" si="208"/>
        <v>0</v>
      </c>
      <c r="FD26" s="80">
        <f t="shared" si="208"/>
        <v>0</v>
      </c>
      <c r="FE26" s="80">
        <f t="shared" si="208"/>
        <v>0</v>
      </c>
      <c r="FF26" s="80">
        <f t="shared" si="208"/>
        <v>0</v>
      </c>
      <c r="FG26" s="80">
        <f t="shared" si="208"/>
        <v>0</v>
      </c>
      <c r="FH26" s="80">
        <f t="shared" si="208"/>
        <v>0</v>
      </c>
      <c r="FI26" s="80">
        <f t="shared" si="208"/>
        <v>0</v>
      </c>
      <c r="FJ26" s="80">
        <f t="shared" si="208"/>
        <v>0</v>
      </c>
      <c r="FK26" s="80">
        <f t="shared" si="208"/>
        <v>0</v>
      </c>
      <c r="FL26" s="80">
        <f t="shared" si="208"/>
        <v>0</v>
      </c>
      <c r="FM26" s="80">
        <f t="shared" si="208"/>
        <v>0</v>
      </c>
      <c r="FN26" s="80">
        <f t="shared" si="208"/>
        <v>0</v>
      </c>
      <c r="FO26" s="80">
        <f t="shared" si="208"/>
        <v>0</v>
      </c>
      <c r="FP26" s="80">
        <f t="shared" si="208"/>
        <v>0</v>
      </c>
      <c r="FQ26" s="80">
        <f t="shared" si="208"/>
        <v>0</v>
      </c>
      <c r="FR26" s="80">
        <f t="shared" si="208"/>
        <v>0</v>
      </c>
      <c r="FS26" s="80">
        <f t="shared" si="208"/>
        <v>0</v>
      </c>
      <c r="FT26" s="80">
        <f t="shared" si="208"/>
        <v>0</v>
      </c>
      <c r="FU26" s="80">
        <f t="shared" si="208"/>
        <v>0</v>
      </c>
      <c r="FV26" s="80">
        <f t="shared" si="208"/>
        <v>0</v>
      </c>
      <c r="FW26" s="80">
        <f t="shared" si="208"/>
        <v>0</v>
      </c>
      <c r="FX26" s="80">
        <f t="shared" si="208"/>
        <v>0</v>
      </c>
      <c r="FY26" s="80">
        <f t="shared" si="208"/>
        <v>0</v>
      </c>
      <c r="FZ26" s="80">
        <f t="shared" si="208"/>
        <v>0</v>
      </c>
      <c r="GA26" s="80">
        <f t="shared" si="208"/>
        <v>0</v>
      </c>
      <c r="GB26" s="80">
        <f t="shared" si="208"/>
        <v>0</v>
      </c>
      <c r="GC26" s="80">
        <f t="shared" si="208"/>
        <v>0</v>
      </c>
      <c r="GD26" s="80">
        <f t="shared" si="208"/>
        <v>0</v>
      </c>
      <c r="GE26" s="80">
        <f t="shared" si="208"/>
        <v>0</v>
      </c>
      <c r="GF26" s="80">
        <f t="shared" si="208"/>
        <v>0</v>
      </c>
      <c r="GG26" s="80">
        <f t="shared" si="208"/>
        <v>0</v>
      </c>
      <c r="GH26" s="80">
        <f t="shared" si="208"/>
        <v>0</v>
      </c>
      <c r="GI26" s="80">
        <f t="shared" si="208"/>
        <v>0</v>
      </c>
      <c r="GJ26" s="80">
        <f t="shared" si="208"/>
        <v>0</v>
      </c>
      <c r="GK26" s="80">
        <f t="shared" si="208"/>
        <v>0</v>
      </c>
      <c r="GL26" s="80">
        <f t="shared" si="208"/>
        <v>0</v>
      </c>
      <c r="GM26" s="80">
        <f t="shared" si="208"/>
        <v>0</v>
      </c>
      <c r="GN26" s="80">
        <f t="shared" si="208"/>
        <v>0</v>
      </c>
      <c r="GO26" s="80">
        <f t="shared" si="208"/>
        <v>0</v>
      </c>
      <c r="GP26" s="80">
        <f t="shared" si="208"/>
        <v>0</v>
      </c>
      <c r="GQ26" s="80">
        <f t="shared" si="208"/>
        <v>0</v>
      </c>
      <c r="GR26" s="80">
        <f t="shared" si="208"/>
        <v>0</v>
      </c>
      <c r="GS26" s="80">
        <f t="shared" si="208"/>
        <v>0</v>
      </c>
      <c r="GT26" s="80">
        <f t="shared" si="208"/>
        <v>0</v>
      </c>
      <c r="GU26" s="80">
        <f t="shared" si="208"/>
        <v>0</v>
      </c>
      <c r="GV26" s="80">
        <f t="shared" si="208"/>
        <v>0</v>
      </c>
      <c r="GW26" s="80">
        <f t="shared" si="208"/>
        <v>0</v>
      </c>
      <c r="GX26" s="80">
        <f t="shared" si="208"/>
        <v>0</v>
      </c>
      <c r="GY26" s="80">
        <f t="shared" si="208"/>
        <v>0</v>
      </c>
      <c r="GZ26" s="80">
        <f t="shared" si="208"/>
        <v>0</v>
      </c>
      <c r="HA26" s="80">
        <f t="shared" si="208"/>
        <v>0</v>
      </c>
      <c r="HB26" s="80">
        <f t="shared" si="208"/>
        <v>0</v>
      </c>
      <c r="HC26" s="80">
        <f t="shared" si="208"/>
        <v>0</v>
      </c>
      <c r="HD26" s="80">
        <f t="shared" si="208"/>
        <v>0</v>
      </c>
      <c r="HE26" s="80">
        <f t="shared" si="208"/>
        <v>0</v>
      </c>
      <c r="HF26" s="80">
        <f t="shared" ref="HF26:HL28" si="209">IF(HF$10="",0,HF$17*HF20)</f>
        <v>0</v>
      </c>
      <c r="HG26" s="80">
        <f t="shared" si="209"/>
        <v>0</v>
      </c>
      <c r="HH26" s="80">
        <f t="shared" si="209"/>
        <v>0</v>
      </c>
      <c r="HI26" s="80">
        <f t="shared" si="209"/>
        <v>0</v>
      </c>
      <c r="HJ26" s="80">
        <f t="shared" si="209"/>
        <v>0</v>
      </c>
      <c r="HK26" s="80">
        <f t="shared" si="209"/>
        <v>0</v>
      </c>
      <c r="HL26" s="80">
        <f t="shared" si="209"/>
        <v>0</v>
      </c>
      <c r="HM26" s="64"/>
      <c r="HN26" s="64"/>
    </row>
    <row r="27" spans="1:222" s="75" customFormat="1" ht="10.199999999999999" x14ac:dyDescent="0.2">
      <c r="A27" s="64"/>
      <c r="B27" s="64"/>
      <c r="C27" s="64"/>
      <c r="D27" s="64"/>
      <c r="E27" s="43" t="str">
        <f>E25</f>
        <v>с/ст-сть энергоконтракта - детально</v>
      </c>
      <c r="F27" s="64"/>
      <c r="G27" s="64"/>
      <c r="H27" s="43" t="str">
        <f>списки!$K$14</f>
        <v>материалы</v>
      </c>
      <c r="I27" s="64"/>
      <c r="J27" s="64"/>
      <c r="K27" s="69" t="str">
        <f>IF($E27="","",INDEX(kpi!$H:$H,SUMIFS(kpi!$B:$B,kpi!$E:$E,$E27)))</f>
        <v>тыс.руб.</v>
      </c>
      <c r="L27" s="64"/>
      <c r="M27" s="72"/>
      <c r="N27" s="64"/>
      <c r="O27" s="79"/>
      <c r="P27" s="64"/>
      <c r="Q27" s="64"/>
      <c r="R27" s="89">
        <f t="shared" si="205"/>
        <v>7600</v>
      </c>
      <c r="S27" s="64"/>
      <c r="T27" s="64"/>
      <c r="U27" s="80">
        <f t="shared" ref="U27:AJ28" si="210">IF(U$10="",0,U$17*U21)</f>
        <v>0</v>
      </c>
      <c r="V27" s="80">
        <f t="shared" si="210"/>
        <v>0</v>
      </c>
      <c r="W27" s="80">
        <f t="shared" si="210"/>
        <v>600</v>
      </c>
      <c r="X27" s="80">
        <f t="shared" si="210"/>
        <v>1200</v>
      </c>
      <c r="Y27" s="80">
        <f t="shared" si="210"/>
        <v>0</v>
      </c>
      <c r="Z27" s="80">
        <f t="shared" si="210"/>
        <v>2400</v>
      </c>
      <c r="AA27" s="80">
        <f t="shared" si="210"/>
        <v>0</v>
      </c>
      <c r="AB27" s="80">
        <f t="shared" si="210"/>
        <v>800</v>
      </c>
      <c r="AC27" s="80">
        <f t="shared" si="210"/>
        <v>1600</v>
      </c>
      <c r="AD27" s="80">
        <f t="shared" si="210"/>
        <v>1000</v>
      </c>
      <c r="AE27" s="80">
        <f t="shared" si="210"/>
        <v>0</v>
      </c>
      <c r="AF27" s="80">
        <f t="shared" si="210"/>
        <v>0</v>
      </c>
      <c r="AG27" s="80">
        <f t="shared" si="210"/>
        <v>0</v>
      </c>
      <c r="AH27" s="80">
        <f t="shared" si="210"/>
        <v>0</v>
      </c>
      <c r="AI27" s="80">
        <f t="shared" si="210"/>
        <v>0</v>
      </c>
      <c r="AJ27" s="80">
        <f t="shared" si="210"/>
        <v>0</v>
      </c>
      <c r="AK27" s="80">
        <f t="shared" si="206"/>
        <v>0</v>
      </c>
      <c r="AL27" s="80">
        <f t="shared" si="206"/>
        <v>0</v>
      </c>
      <c r="AM27" s="80">
        <f t="shared" si="206"/>
        <v>0</v>
      </c>
      <c r="AN27" s="80">
        <f t="shared" si="206"/>
        <v>0</v>
      </c>
      <c r="AO27" s="80">
        <f t="shared" si="206"/>
        <v>0</v>
      </c>
      <c r="AP27" s="80">
        <f t="shared" si="206"/>
        <v>0</v>
      </c>
      <c r="AQ27" s="80">
        <f t="shared" si="206"/>
        <v>0</v>
      </c>
      <c r="AR27" s="80">
        <f t="shared" si="206"/>
        <v>0</v>
      </c>
      <c r="AS27" s="80">
        <f t="shared" si="206"/>
        <v>0</v>
      </c>
      <c r="AT27" s="80">
        <f t="shared" si="206"/>
        <v>0</v>
      </c>
      <c r="AU27" s="80">
        <f t="shared" si="206"/>
        <v>0</v>
      </c>
      <c r="AV27" s="80">
        <f t="shared" si="206"/>
        <v>0</v>
      </c>
      <c r="AW27" s="80">
        <f t="shared" si="206"/>
        <v>0</v>
      </c>
      <c r="AX27" s="80">
        <f t="shared" si="206"/>
        <v>0</v>
      </c>
      <c r="AY27" s="80">
        <f t="shared" si="206"/>
        <v>0</v>
      </c>
      <c r="AZ27" s="80">
        <f t="shared" si="206"/>
        <v>0</v>
      </c>
      <c r="BA27" s="80">
        <f t="shared" si="206"/>
        <v>0</v>
      </c>
      <c r="BB27" s="80">
        <f t="shared" si="206"/>
        <v>0</v>
      </c>
      <c r="BC27" s="80">
        <f t="shared" si="206"/>
        <v>0</v>
      </c>
      <c r="BD27" s="80">
        <f t="shared" si="206"/>
        <v>0</v>
      </c>
      <c r="BE27" s="80">
        <f t="shared" si="206"/>
        <v>0</v>
      </c>
      <c r="BF27" s="80">
        <f t="shared" si="206"/>
        <v>0</v>
      </c>
      <c r="BG27" s="80">
        <f t="shared" si="206"/>
        <v>0</v>
      </c>
      <c r="BH27" s="80">
        <f t="shared" si="206"/>
        <v>0</v>
      </c>
      <c r="BI27" s="80">
        <f t="shared" si="206"/>
        <v>0</v>
      </c>
      <c r="BJ27" s="80">
        <f t="shared" si="206"/>
        <v>0</v>
      </c>
      <c r="BK27" s="80">
        <f t="shared" si="206"/>
        <v>0</v>
      </c>
      <c r="BL27" s="80">
        <f t="shared" si="206"/>
        <v>0</v>
      </c>
      <c r="BM27" s="80">
        <f t="shared" si="206"/>
        <v>0</v>
      </c>
      <c r="BN27" s="80">
        <f t="shared" si="206"/>
        <v>0</v>
      </c>
      <c r="BO27" s="80">
        <f t="shared" si="206"/>
        <v>0</v>
      </c>
      <c r="BP27" s="80">
        <f t="shared" si="206"/>
        <v>0</v>
      </c>
      <c r="BQ27" s="80">
        <f t="shared" si="206"/>
        <v>0</v>
      </c>
      <c r="BR27" s="80">
        <f t="shared" si="206"/>
        <v>0</v>
      </c>
      <c r="BS27" s="80">
        <f t="shared" si="206"/>
        <v>0</v>
      </c>
      <c r="BT27" s="80">
        <f t="shared" si="206"/>
        <v>0</v>
      </c>
      <c r="BU27" s="80">
        <f t="shared" si="206"/>
        <v>0</v>
      </c>
      <c r="BV27" s="80">
        <f t="shared" si="206"/>
        <v>0</v>
      </c>
      <c r="BW27" s="80">
        <f t="shared" si="206"/>
        <v>0</v>
      </c>
      <c r="BX27" s="80">
        <f t="shared" si="206"/>
        <v>0</v>
      </c>
      <c r="BY27" s="80">
        <f t="shared" si="206"/>
        <v>0</v>
      </c>
      <c r="BZ27" s="80">
        <f t="shared" si="206"/>
        <v>0</v>
      </c>
      <c r="CA27" s="80">
        <f t="shared" si="206"/>
        <v>0</v>
      </c>
      <c r="CB27" s="80">
        <f t="shared" si="206"/>
        <v>0</v>
      </c>
      <c r="CC27" s="80">
        <f t="shared" si="206"/>
        <v>0</v>
      </c>
      <c r="CD27" s="80">
        <f t="shared" si="206"/>
        <v>0</v>
      </c>
      <c r="CE27" s="80">
        <f t="shared" si="206"/>
        <v>0</v>
      </c>
      <c r="CF27" s="80">
        <f t="shared" si="206"/>
        <v>0</v>
      </c>
      <c r="CG27" s="80">
        <f t="shared" si="206"/>
        <v>0</v>
      </c>
      <c r="CH27" s="80">
        <f t="shared" si="207"/>
        <v>0</v>
      </c>
      <c r="CI27" s="80">
        <f t="shared" si="207"/>
        <v>0</v>
      </c>
      <c r="CJ27" s="80">
        <f t="shared" si="207"/>
        <v>0</v>
      </c>
      <c r="CK27" s="80">
        <f t="shared" si="207"/>
        <v>0</v>
      </c>
      <c r="CL27" s="80">
        <f t="shared" si="207"/>
        <v>0</v>
      </c>
      <c r="CM27" s="80">
        <f t="shared" si="207"/>
        <v>0</v>
      </c>
      <c r="CN27" s="80">
        <f t="shared" si="207"/>
        <v>0</v>
      </c>
      <c r="CO27" s="80">
        <f t="shared" si="207"/>
        <v>0</v>
      </c>
      <c r="CP27" s="80">
        <f t="shared" si="207"/>
        <v>0</v>
      </c>
      <c r="CQ27" s="80">
        <f t="shared" si="207"/>
        <v>0</v>
      </c>
      <c r="CR27" s="80">
        <f t="shared" si="207"/>
        <v>0</v>
      </c>
      <c r="CS27" s="80">
        <f t="shared" si="207"/>
        <v>0</v>
      </c>
      <c r="CT27" s="80">
        <f t="shared" si="207"/>
        <v>0</v>
      </c>
      <c r="CU27" s="80">
        <f t="shared" si="207"/>
        <v>0</v>
      </c>
      <c r="CV27" s="80">
        <f t="shared" si="207"/>
        <v>0</v>
      </c>
      <c r="CW27" s="80">
        <f t="shared" si="207"/>
        <v>0</v>
      </c>
      <c r="CX27" s="80">
        <f t="shared" si="207"/>
        <v>0</v>
      </c>
      <c r="CY27" s="80">
        <f t="shared" si="207"/>
        <v>0</v>
      </c>
      <c r="CZ27" s="80">
        <f t="shared" si="207"/>
        <v>0</v>
      </c>
      <c r="DA27" s="80">
        <f t="shared" si="207"/>
        <v>0</v>
      </c>
      <c r="DB27" s="80">
        <f t="shared" si="207"/>
        <v>0</v>
      </c>
      <c r="DC27" s="80">
        <f t="shared" si="207"/>
        <v>0</v>
      </c>
      <c r="DD27" s="80">
        <f t="shared" si="207"/>
        <v>0</v>
      </c>
      <c r="DE27" s="80">
        <f t="shared" si="207"/>
        <v>0</v>
      </c>
      <c r="DF27" s="80">
        <f t="shared" si="207"/>
        <v>0</v>
      </c>
      <c r="DG27" s="80">
        <f t="shared" si="207"/>
        <v>0</v>
      </c>
      <c r="DH27" s="80">
        <f t="shared" si="207"/>
        <v>0</v>
      </c>
      <c r="DI27" s="80">
        <f t="shared" si="207"/>
        <v>0</v>
      </c>
      <c r="DJ27" s="80">
        <f t="shared" si="207"/>
        <v>0</v>
      </c>
      <c r="DK27" s="80">
        <f t="shared" si="207"/>
        <v>0</v>
      </c>
      <c r="DL27" s="80">
        <f t="shared" si="207"/>
        <v>0</v>
      </c>
      <c r="DM27" s="80">
        <f t="shared" si="207"/>
        <v>0</v>
      </c>
      <c r="DN27" s="80">
        <f t="shared" si="207"/>
        <v>0</v>
      </c>
      <c r="DO27" s="80">
        <f t="shared" si="207"/>
        <v>0</v>
      </c>
      <c r="DP27" s="80">
        <f t="shared" si="207"/>
        <v>0</v>
      </c>
      <c r="DQ27" s="80">
        <f t="shared" si="207"/>
        <v>0</v>
      </c>
      <c r="DR27" s="80">
        <f t="shared" si="207"/>
        <v>0</v>
      </c>
      <c r="DS27" s="80">
        <f t="shared" si="207"/>
        <v>0</v>
      </c>
      <c r="DT27" s="80">
        <f t="shared" si="207"/>
        <v>0</v>
      </c>
      <c r="DU27" s="80">
        <f t="shared" si="207"/>
        <v>0</v>
      </c>
      <c r="DV27" s="80">
        <f t="shared" si="207"/>
        <v>0</v>
      </c>
      <c r="DW27" s="80">
        <f t="shared" si="207"/>
        <v>0</v>
      </c>
      <c r="DX27" s="80">
        <f t="shared" si="207"/>
        <v>0</v>
      </c>
      <c r="DY27" s="80">
        <f t="shared" si="207"/>
        <v>0</v>
      </c>
      <c r="DZ27" s="80">
        <f t="shared" si="207"/>
        <v>0</v>
      </c>
      <c r="EA27" s="80">
        <f t="shared" si="207"/>
        <v>0</v>
      </c>
      <c r="EB27" s="80">
        <f t="shared" si="207"/>
        <v>0</v>
      </c>
      <c r="EC27" s="80">
        <f t="shared" si="207"/>
        <v>0</v>
      </c>
      <c r="ED27" s="80">
        <f t="shared" si="207"/>
        <v>0</v>
      </c>
      <c r="EE27" s="80">
        <f t="shared" si="207"/>
        <v>0</v>
      </c>
      <c r="EF27" s="80">
        <f t="shared" si="207"/>
        <v>0</v>
      </c>
      <c r="EG27" s="80">
        <f t="shared" si="207"/>
        <v>0</v>
      </c>
      <c r="EH27" s="80">
        <f t="shared" si="207"/>
        <v>0</v>
      </c>
      <c r="EI27" s="80">
        <f t="shared" si="207"/>
        <v>0</v>
      </c>
      <c r="EJ27" s="80">
        <f t="shared" si="207"/>
        <v>0</v>
      </c>
      <c r="EK27" s="80">
        <f t="shared" si="207"/>
        <v>0</v>
      </c>
      <c r="EL27" s="80">
        <f t="shared" si="207"/>
        <v>0</v>
      </c>
      <c r="EM27" s="80">
        <f t="shared" si="207"/>
        <v>0</v>
      </c>
      <c r="EN27" s="80">
        <f t="shared" si="207"/>
        <v>0</v>
      </c>
      <c r="EO27" s="80">
        <f t="shared" si="207"/>
        <v>0</v>
      </c>
      <c r="EP27" s="80">
        <f t="shared" si="207"/>
        <v>0</v>
      </c>
      <c r="EQ27" s="80">
        <f t="shared" si="207"/>
        <v>0</v>
      </c>
      <c r="ER27" s="80">
        <f t="shared" si="207"/>
        <v>0</v>
      </c>
      <c r="ES27" s="80">
        <f t="shared" si="207"/>
        <v>0</v>
      </c>
      <c r="ET27" s="80">
        <f t="shared" si="208"/>
        <v>0</v>
      </c>
      <c r="EU27" s="80">
        <f t="shared" si="208"/>
        <v>0</v>
      </c>
      <c r="EV27" s="80">
        <f t="shared" si="208"/>
        <v>0</v>
      </c>
      <c r="EW27" s="80">
        <f t="shared" si="208"/>
        <v>0</v>
      </c>
      <c r="EX27" s="80">
        <f t="shared" si="208"/>
        <v>0</v>
      </c>
      <c r="EY27" s="80">
        <f t="shared" si="208"/>
        <v>0</v>
      </c>
      <c r="EZ27" s="80">
        <f t="shared" si="208"/>
        <v>0</v>
      </c>
      <c r="FA27" s="80">
        <f t="shared" si="208"/>
        <v>0</v>
      </c>
      <c r="FB27" s="80">
        <f t="shared" si="208"/>
        <v>0</v>
      </c>
      <c r="FC27" s="80">
        <f t="shared" si="208"/>
        <v>0</v>
      </c>
      <c r="FD27" s="80">
        <f t="shared" si="208"/>
        <v>0</v>
      </c>
      <c r="FE27" s="80">
        <f t="shared" si="208"/>
        <v>0</v>
      </c>
      <c r="FF27" s="80">
        <f t="shared" si="208"/>
        <v>0</v>
      </c>
      <c r="FG27" s="80">
        <f t="shared" si="208"/>
        <v>0</v>
      </c>
      <c r="FH27" s="80">
        <f t="shared" si="208"/>
        <v>0</v>
      </c>
      <c r="FI27" s="80">
        <f t="shared" si="208"/>
        <v>0</v>
      </c>
      <c r="FJ27" s="80">
        <f t="shared" si="208"/>
        <v>0</v>
      </c>
      <c r="FK27" s="80">
        <f t="shared" si="208"/>
        <v>0</v>
      </c>
      <c r="FL27" s="80">
        <f t="shared" si="208"/>
        <v>0</v>
      </c>
      <c r="FM27" s="80">
        <f t="shared" si="208"/>
        <v>0</v>
      </c>
      <c r="FN27" s="80">
        <f t="shared" si="208"/>
        <v>0</v>
      </c>
      <c r="FO27" s="80">
        <f t="shared" si="208"/>
        <v>0</v>
      </c>
      <c r="FP27" s="80">
        <f t="shared" si="208"/>
        <v>0</v>
      </c>
      <c r="FQ27" s="80">
        <f t="shared" si="208"/>
        <v>0</v>
      </c>
      <c r="FR27" s="80">
        <f t="shared" si="208"/>
        <v>0</v>
      </c>
      <c r="FS27" s="80">
        <f t="shared" si="208"/>
        <v>0</v>
      </c>
      <c r="FT27" s="80">
        <f t="shared" si="208"/>
        <v>0</v>
      </c>
      <c r="FU27" s="80">
        <f t="shared" si="208"/>
        <v>0</v>
      </c>
      <c r="FV27" s="80">
        <f t="shared" si="208"/>
        <v>0</v>
      </c>
      <c r="FW27" s="80">
        <f t="shared" si="208"/>
        <v>0</v>
      </c>
      <c r="FX27" s="80">
        <f t="shared" si="208"/>
        <v>0</v>
      </c>
      <c r="FY27" s="80">
        <f t="shared" si="208"/>
        <v>0</v>
      </c>
      <c r="FZ27" s="80">
        <f t="shared" si="208"/>
        <v>0</v>
      </c>
      <c r="GA27" s="80">
        <f t="shared" si="208"/>
        <v>0</v>
      </c>
      <c r="GB27" s="80">
        <f t="shared" si="208"/>
        <v>0</v>
      </c>
      <c r="GC27" s="80">
        <f t="shared" si="208"/>
        <v>0</v>
      </c>
      <c r="GD27" s="80">
        <f t="shared" si="208"/>
        <v>0</v>
      </c>
      <c r="GE27" s="80">
        <f t="shared" si="208"/>
        <v>0</v>
      </c>
      <c r="GF27" s="80">
        <f t="shared" si="208"/>
        <v>0</v>
      </c>
      <c r="GG27" s="80">
        <f t="shared" si="208"/>
        <v>0</v>
      </c>
      <c r="GH27" s="80">
        <f t="shared" si="208"/>
        <v>0</v>
      </c>
      <c r="GI27" s="80">
        <f t="shared" si="208"/>
        <v>0</v>
      </c>
      <c r="GJ27" s="80">
        <f t="shared" si="208"/>
        <v>0</v>
      </c>
      <c r="GK27" s="80">
        <f t="shared" si="208"/>
        <v>0</v>
      </c>
      <c r="GL27" s="80">
        <f t="shared" si="208"/>
        <v>0</v>
      </c>
      <c r="GM27" s="80">
        <f t="shared" si="208"/>
        <v>0</v>
      </c>
      <c r="GN27" s="80">
        <f t="shared" si="208"/>
        <v>0</v>
      </c>
      <c r="GO27" s="80">
        <f t="shared" si="208"/>
        <v>0</v>
      </c>
      <c r="GP27" s="80">
        <f t="shared" si="208"/>
        <v>0</v>
      </c>
      <c r="GQ27" s="80">
        <f t="shared" si="208"/>
        <v>0</v>
      </c>
      <c r="GR27" s="80">
        <f t="shared" si="208"/>
        <v>0</v>
      </c>
      <c r="GS27" s="80">
        <f t="shared" si="208"/>
        <v>0</v>
      </c>
      <c r="GT27" s="80">
        <f t="shared" si="208"/>
        <v>0</v>
      </c>
      <c r="GU27" s="80">
        <f t="shared" si="208"/>
        <v>0</v>
      </c>
      <c r="GV27" s="80">
        <f t="shared" si="208"/>
        <v>0</v>
      </c>
      <c r="GW27" s="80">
        <f t="shared" si="208"/>
        <v>0</v>
      </c>
      <c r="GX27" s="80">
        <f t="shared" si="208"/>
        <v>0</v>
      </c>
      <c r="GY27" s="80">
        <f t="shared" si="208"/>
        <v>0</v>
      </c>
      <c r="GZ27" s="80">
        <f t="shared" si="208"/>
        <v>0</v>
      </c>
      <c r="HA27" s="80">
        <f t="shared" si="208"/>
        <v>0</v>
      </c>
      <c r="HB27" s="80">
        <f t="shared" si="208"/>
        <v>0</v>
      </c>
      <c r="HC27" s="80">
        <f t="shared" si="208"/>
        <v>0</v>
      </c>
      <c r="HD27" s="80">
        <f t="shared" si="208"/>
        <v>0</v>
      </c>
      <c r="HE27" s="80">
        <f t="shared" si="208"/>
        <v>0</v>
      </c>
      <c r="HF27" s="80">
        <f t="shared" si="209"/>
        <v>0</v>
      </c>
      <c r="HG27" s="80">
        <f t="shared" si="209"/>
        <v>0</v>
      </c>
      <c r="HH27" s="80">
        <f t="shared" si="209"/>
        <v>0</v>
      </c>
      <c r="HI27" s="80">
        <f t="shared" si="209"/>
        <v>0</v>
      </c>
      <c r="HJ27" s="80">
        <f t="shared" si="209"/>
        <v>0</v>
      </c>
      <c r="HK27" s="80">
        <f t="shared" si="209"/>
        <v>0</v>
      </c>
      <c r="HL27" s="80">
        <f t="shared" si="209"/>
        <v>0</v>
      </c>
      <c r="HM27" s="64"/>
      <c r="HN27" s="64"/>
    </row>
    <row r="28" spans="1:222" s="75" customFormat="1" ht="10.199999999999999" x14ac:dyDescent="0.2">
      <c r="A28" s="64"/>
      <c r="B28" s="64"/>
      <c r="C28" s="64"/>
      <c r="D28" s="64"/>
      <c r="E28" s="43" t="str">
        <f>E25</f>
        <v>с/ст-сть энергоконтракта - детально</v>
      </c>
      <c r="F28" s="64"/>
      <c r="G28" s="64"/>
      <c r="H28" s="43" t="str">
        <f>списки!$K$15</f>
        <v>работы подрядные</v>
      </c>
      <c r="I28" s="64"/>
      <c r="J28" s="64"/>
      <c r="K28" s="69" t="str">
        <f>IF($E28="","",INDEX(kpi!$H:$H,SUMIFS(kpi!$B:$B,kpi!$E:$E,$E28)))</f>
        <v>тыс.руб.</v>
      </c>
      <c r="L28" s="64"/>
      <c r="M28" s="72"/>
      <c r="N28" s="64"/>
      <c r="O28" s="79"/>
      <c r="P28" s="64"/>
      <c r="Q28" s="64"/>
      <c r="R28" s="89">
        <f t="shared" si="205"/>
        <v>11800</v>
      </c>
      <c r="S28" s="64"/>
      <c r="T28" s="64"/>
      <c r="U28" s="80">
        <f t="shared" si="210"/>
        <v>0</v>
      </c>
      <c r="V28" s="80">
        <f t="shared" ref="V28:CG28" si="211">IF(V$10="",0,V$17*V22)</f>
        <v>0</v>
      </c>
      <c r="W28" s="80">
        <f t="shared" si="211"/>
        <v>200</v>
      </c>
      <c r="X28" s="80">
        <f t="shared" si="211"/>
        <v>400</v>
      </c>
      <c r="Y28" s="80">
        <f t="shared" si="211"/>
        <v>0</v>
      </c>
      <c r="Z28" s="80">
        <f t="shared" si="211"/>
        <v>2400</v>
      </c>
      <c r="AA28" s="80">
        <f t="shared" si="211"/>
        <v>0</v>
      </c>
      <c r="AB28" s="80">
        <f t="shared" si="211"/>
        <v>1600</v>
      </c>
      <c r="AC28" s="80">
        <f t="shared" si="211"/>
        <v>3200</v>
      </c>
      <c r="AD28" s="80">
        <f t="shared" si="211"/>
        <v>4000</v>
      </c>
      <c r="AE28" s="80">
        <f t="shared" si="211"/>
        <v>0</v>
      </c>
      <c r="AF28" s="80">
        <f t="shared" si="211"/>
        <v>0</v>
      </c>
      <c r="AG28" s="80">
        <f t="shared" si="211"/>
        <v>0</v>
      </c>
      <c r="AH28" s="80">
        <f t="shared" si="211"/>
        <v>0</v>
      </c>
      <c r="AI28" s="80">
        <f t="shared" si="211"/>
        <v>0</v>
      </c>
      <c r="AJ28" s="80">
        <f t="shared" si="211"/>
        <v>0</v>
      </c>
      <c r="AK28" s="80">
        <f t="shared" si="211"/>
        <v>0</v>
      </c>
      <c r="AL28" s="80">
        <f t="shared" si="211"/>
        <v>0</v>
      </c>
      <c r="AM28" s="80">
        <f t="shared" si="211"/>
        <v>0</v>
      </c>
      <c r="AN28" s="80">
        <f t="shared" si="211"/>
        <v>0</v>
      </c>
      <c r="AO28" s="80">
        <f t="shared" si="211"/>
        <v>0</v>
      </c>
      <c r="AP28" s="80">
        <f t="shared" si="211"/>
        <v>0</v>
      </c>
      <c r="AQ28" s="80">
        <f t="shared" si="211"/>
        <v>0</v>
      </c>
      <c r="AR28" s="80">
        <f t="shared" si="211"/>
        <v>0</v>
      </c>
      <c r="AS28" s="80">
        <f t="shared" si="211"/>
        <v>0</v>
      </c>
      <c r="AT28" s="80">
        <f t="shared" si="211"/>
        <v>0</v>
      </c>
      <c r="AU28" s="80">
        <f t="shared" si="211"/>
        <v>0</v>
      </c>
      <c r="AV28" s="80">
        <f t="shared" si="211"/>
        <v>0</v>
      </c>
      <c r="AW28" s="80">
        <f t="shared" si="211"/>
        <v>0</v>
      </c>
      <c r="AX28" s="80">
        <f t="shared" si="211"/>
        <v>0</v>
      </c>
      <c r="AY28" s="80">
        <f t="shared" si="211"/>
        <v>0</v>
      </c>
      <c r="AZ28" s="80">
        <f t="shared" si="211"/>
        <v>0</v>
      </c>
      <c r="BA28" s="80">
        <f t="shared" si="211"/>
        <v>0</v>
      </c>
      <c r="BB28" s="80">
        <f t="shared" si="211"/>
        <v>0</v>
      </c>
      <c r="BC28" s="80">
        <f t="shared" si="211"/>
        <v>0</v>
      </c>
      <c r="BD28" s="80">
        <f t="shared" si="211"/>
        <v>0</v>
      </c>
      <c r="BE28" s="80">
        <f t="shared" si="211"/>
        <v>0</v>
      </c>
      <c r="BF28" s="80">
        <f t="shared" si="211"/>
        <v>0</v>
      </c>
      <c r="BG28" s="80">
        <f t="shared" si="211"/>
        <v>0</v>
      </c>
      <c r="BH28" s="80">
        <f t="shared" si="211"/>
        <v>0</v>
      </c>
      <c r="BI28" s="80">
        <f t="shared" si="211"/>
        <v>0</v>
      </c>
      <c r="BJ28" s="80">
        <f t="shared" si="211"/>
        <v>0</v>
      </c>
      <c r="BK28" s="80">
        <f t="shared" si="211"/>
        <v>0</v>
      </c>
      <c r="BL28" s="80">
        <f t="shared" si="211"/>
        <v>0</v>
      </c>
      <c r="BM28" s="80">
        <f t="shared" si="211"/>
        <v>0</v>
      </c>
      <c r="BN28" s="80">
        <f t="shared" si="211"/>
        <v>0</v>
      </c>
      <c r="BO28" s="80">
        <f t="shared" si="211"/>
        <v>0</v>
      </c>
      <c r="BP28" s="80">
        <f t="shared" si="211"/>
        <v>0</v>
      </c>
      <c r="BQ28" s="80">
        <f t="shared" si="211"/>
        <v>0</v>
      </c>
      <c r="BR28" s="80">
        <f t="shared" si="211"/>
        <v>0</v>
      </c>
      <c r="BS28" s="80">
        <f t="shared" si="211"/>
        <v>0</v>
      </c>
      <c r="BT28" s="80">
        <f t="shared" si="211"/>
        <v>0</v>
      </c>
      <c r="BU28" s="80">
        <f t="shared" si="211"/>
        <v>0</v>
      </c>
      <c r="BV28" s="80">
        <f t="shared" si="211"/>
        <v>0</v>
      </c>
      <c r="BW28" s="80">
        <f t="shared" si="211"/>
        <v>0</v>
      </c>
      <c r="BX28" s="80">
        <f t="shared" si="211"/>
        <v>0</v>
      </c>
      <c r="BY28" s="80">
        <f t="shared" si="211"/>
        <v>0</v>
      </c>
      <c r="BZ28" s="80">
        <f t="shared" si="211"/>
        <v>0</v>
      </c>
      <c r="CA28" s="80">
        <f t="shared" si="211"/>
        <v>0</v>
      </c>
      <c r="CB28" s="80">
        <f t="shared" si="211"/>
        <v>0</v>
      </c>
      <c r="CC28" s="80">
        <f t="shared" si="211"/>
        <v>0</v>
      </c>
      <c r="CD28" s="80">
        <f t="shared" si="211"/>
        <v>0</v>
      </c>
      <c r="CE28" s="80">
        <f t="shared" si="211"/>
        <v>0</v>
      </c>
      <c r="CF28" s="80">
        <f t="shared" si="211"/>
        <v>0</v>
      </c>
      <c r="CG28" s="80">
        <f t="shared" si="211"/>
        <v>0</v>
      </c>
      <c r="CH28" s="80">
        <f t="shared" si="207"/>
        <v>0</v>
      </c>
      <c r="CI28" s="80">
        <f t="shared" si="207"/>
        <v>0</v>
      </c>
      <c r="CJ28" s="80">
        <f t="shared" si="207"/>
        <v>0</v>
      </c>
      <c r="CK28" s="80">
        <f t="shared" si="207"/>
        <v>0</v>
      </c>
      <c r="CL28" s="80">
        <f t="shared" si="207"/>
        <v>0</v>
      </c>
      <c r="CM28" s="80">
        <f t="shared" si="207"/>
        <v>0</v>
      </c>
      <c r="CN28" s="80">
        <f t="shared" si="207"/>
        <v>0</v>
      </c>
      <c r="CO28" s="80">
        <f t="shared" si="207"/>
        <v>0</v>
      </c>
      <c r="CP28" s="80">
        <f t="shared" si="207"/>
        <v>0</v>
      </c>
      <c r="CQ28" s="80">
        <f t="shared" si="207"/>
        <v>0</v>
      </c>
      <c r="CR28" s="80">
        <f t="shared" si="207"/>
        <v>0</v>
      </c>
      <c r="CS28" s="80">
        <f t="shared" si="207"/>
        <v>0</v>
      </c>
      <c r="CT28" s="80">
        <f t="shared" si="207"/>
        <v>0</v>
      </c>
      <c r="CU28" s="80">
        <f t="shared" si="207"/>
        <v>0</v>
      </c>
      <c r="CV28" s="80">
        <f t="shared" si="207"/>
        <v>0</v>
      </c>
      <c r="CW28" s="80">
        <f t="shared" si="207"/>
        <v>0</v>
      </c>
      <c r="CX28" s="80">
        <f t="shared" si="207"/>
        <v>0</v>
      </c>
      <c r="CY28" s="80">
        <f t="shared" si="207"/>
        <v>0</v>
      </c>
      <c r="CZ28" s="80">
        <f t="shared" si="207"/>
        <v>0</v>
      </c>
      <c r="DA28" s="80">
        <f t="shared" si="207"/>
        <v>0</v>
      </c>
      <c r="DB28" s="80">
        <f t="shared" si="207"/>
        <v>0</v>
      </c>
      <c r="DC28" s="80">
        <f t="shared" si="207"/>
        <v>0</v>
      </c>
      <c r="DD28" s="80">
        <f t="shared" si="207"/>
        <v>0</v>
      </c>
      <c r="DE28" s="80">
        <f t="shared" si="207"/>
        <v>0</v>
      </c>
      <c r="DF28" s="80">
        <f t="shared" si="207"/>
        <v>0</v>
      </c>
      <c r="DG28" s="80">
        <f t="shared" si="207"/>
        <v>0</v>
      </c>
      <c r="DH28" s="80">
        <f t="shared" si="207"/>
        <v>0</v>
      </c>
      <c r="DI28" s="80">
        <f t="shared" si="207"/>
        <v>0</v>
      </c>
      <c r="DJ28" s="80">
        <f t="shared" si="207"/>
        <v>0</v>
      </c>
      <c r="DK28" s="80">
        <f t="shared" si="207"/>
        <v>0</v>
      </c>
      <c r="DL28" s="80">
        <f t="shared" si="207"/>
        <v>0</v>
      </c>
      <c r="DM28" s="80">
        <f t="shared" si="207"/>
        <v>0</v>
      </c>
      <c r="DN28" s="80">
        <f t="shared" si="207"/>
        <v>0</v>
      </c>
      <c r="DO28" s="80">
        <f t="shared" si="207"/>
        <v>0</v>
      </c>
      <c r="DP28" s="80">
        <f t="shared" si="207"/>
        <v>0</v>
      </c>
      <c r="DQ28" s="80">
        <f t="shared" si="207"/>
        <v>0</v>
      </c>
      <c r="DR28" s="80">
        <f t="shared" si="207"/>
        <v>0</v>
      </c>
      <c r="DS28" s="80">
        <f t="shared" si="207"/>
        <v>0</v>
      </c>
      <c r="DT28" s="80">
        <f t="shared" si="207"/>
        <v>0</v>
      </c>
      <c r="DU28" s="80">
        <f t="shared" si="207"/>
        <v>0</v>
      </c>
      <c r="DV28" s="80">
        <f t="shared" si="207"/>
        <v>0</v>
      </c>
      <c r="DW28" s="80">
        <f t="shared" si="207"/>
        <v>0</v>
      </c>
      <c r="DX28" s="80">
        <f t="shared" si="207"/>
        <v>0</v>
      </c>
      <c r="DY28" s="80">
        <f t="shared" si="207"/>
        <v>0</v>
      </c>
      <c r="DZ28" s="80">
        <f t="shared" si="207"/>
        <v>0</v>
      </c>
      <c r="EA28" s="80">
        <f t="shared" si="207"/>
        <v>0</v>
      </c>
      <c r="EB28" s="80">
        <f t="shared" si="207"/>
        <v>0</v>
      </c>
      <c r="EC28" s="80">
        <f t="shared" si="207"/>
        <v>0</v>
      </c>
      <c r="ED28" s="80">
        <f t="shared" si="207"/>
        <v>0</v>
      </c>
      <c r="EE28" s="80">
        <f t="shared" si="207"/>
        <v>0</v>
      </c>
      <c r="EF28" s="80">
        <f t="shared" si="207"/>
        <v>0</v>
      </c>
      <c r="EG28" s="80">
        <f t="shared" si="207"/>
        <v>0</v>
      </c>
      <c r="EH28" s="80">
        <f t="shared" si="207"/>
        <v>0</v>
      </c>
      <c r="EI28" s="80">
        <f t="shared" si="207"/>
        <v>0</v>
      </c>
      <c r="EJ28" s="80">
        <f t="shared" si="207"/>
        <v>0</v>
      </c>
      <c r="EK28" s="80">
        <f t="shared" si="207"/>
        <v>0</v>
      </c>
      <c r="EL28" s="80">
        <f t="shared" si="207"/>
        <v>0</v>
      </c>
      <c r="EM28" s="80">
        <f t="shared" si="207"/>
        <v>0</v>
      </c>
      <c r="EN28" s="80">
        <f t="shared" si="207"/>
        <v>0</v>
      </c>
      <c r="EO28" s="80">
        <f t="shared" si="207"/>
        <v>0</v>
      </c>
      <c r="EP28" s="80">
        <f t="shared" si="207"/>
        <v>0</v>
      </c>
      <c r="EQ28" s="80">
        <f t="shared" si="207"/>
        <v>0</v>
      </c>
      <c r="ER28" s="80">
        <f t="shared" si="207"/>
        <v>0</v>
      </c>
      <c r="ES28" s="80">
        <f t="shared" si="207"/>
        <v>0</v>
      </c>
      <c r="ET28" s="80">
        <f t="shared" si="208"/>
        <v>0</v>
      </c>
      <c r="EU28" s="80">
        <f t="shared" si="208"/>
        <v>0</v>
      </c>
      <c r="EV28" s="80">
        <f t="shared" si="208"/>
        <v>0</v>
      </c>
      <c r="EW28" s="80">
        <f t="shared" si="208"/>
        <v>0</v>
      </c>
      <c r="EX28" s="80">
        <f t="shared" si="208"/>
        <v>0</v>
      </c>
      <c r="EY28" s="80">
        <f t="shared" si="208"/>
        <v>0</v>
      </c>
      <c r="EZ28" s="80">
        <f t="shared" si="208"/>
        <v>0</v>
      </c>
      <c r="FA28" s="80">
        <f t="shared" si="208"/>
        <v>0</v>
      </c>
      <c r="FB28" s="80">
        <f t="shared" si="208"/>
        <v>0</v>
      </c>
      <c r="FC28" s="80">
        <f t="shared" si="208"/>
        <v>0</v>
      </c>
      <c r="FD28" s="80">
        <f t="shared" si="208"/>
        <v>0</v>
      </c>
      <c r="FE28" s="80">
        <f t="shared" si="208"/>
        <v>0</v>
      </c>
      <c r="FF28" s="80">
        <f t="shared" si="208"/>
        <v>0</v>
      </c>
      <c r="FG28" s="80">
        <f t="shared" si="208"/>
        <v>0</v>
      </c>
      <c r="FH28" s="80">
        <f t="shared" si="208"/>
        <v>0</v>
      </c>
      <c r="FI28" s="80">
        <f t="shared" si="208"/>
        <v>0</v>
      </c>
      <c r="FJ28" s="80">
        <f t="shared" si="208"/>
        <v>0</v>
      </c>
      <c r="FK28" s="80">
        <f t="shared" si="208"/>
        <v>0</v>
      </c>
      <c r="FL28" s="80">
        <f t="shared" si="208"/>
        <v>0</v>
      </c>
      <c r="FM28" s="80">
        <f t="shared" si="208"/>
        <v>0</v>
      </c>
      <c r="FN28" s="80">
        <f t="shared" si="208"/>
        <v>0</v>
      </c>
      <c r="FO28" s="80">
        <f t="shared" si="208"/>
        <v>0</v>
      </c>
      <c r="FP28" s="80">
        <f t="shared" si="208"/>
        <v>0</v>
      </c>
      <c r="FQ28" s="80">
        <f t="shared" si="208"/>
        <v>0</v>
      </c>
      <c r="FR28" s="80">
        <f t="shared" si="208"/>
        <v>0</v>
      </c>
      <c r="FS28" s="80">
        <f t="shared" si="208"/>
        <v>0</v>
      </c>
      <c r="FT28" s="80">
        <f t="shared" si="208"/>
        <v>0</v>
      </c>
      <c r="FU28" s="80">
        <f t="shared" si="208"/>
        <v>0</v>
      </c>
      <c r="FV28" s="80">
        <f t="shared" si="208"/>
        <v>0</v>
      </c>
      <c r="FW28" s="80">
        <f t="shared" si="208"/>
        <v>0</v>
      </c>
      <c r="FX28" s="80">
        <f t="shared" si="208"/>
        <v>0</v>
      </c>
      <c r="FY28" s="80">
        <f t="shared" si="208"/>
        <v>0</v>
      </c>
      <c r="FZ28" s="80">
        <f t="shared" si="208"/>
        <v>0</v>
      </c>
      <c r="GA28" s="80">
        <f t="shared" si="208"/>
        <v>0</v>
      </c>
      <c r="GB28" s="80">
        <f t="shared" si="208"/>
        <v>0</v>
      </c>
      <c r="GC28" s="80">
        <f t="shared" si="208"/>
        <v>0</v>
      </c>
      <c r="GD28" s="80">
        <f t="shared" si="208"/>
        <v>0</v>
      </c>
      <c r="GE28" s="80">
        <f t="shared" si="208"/>
        <v>0</v>
      </c>
      <c r="GF28" s="80">
        <f t="shared" si="208"/>
        <v>0</v>
      </c>
      <c r="GG28" s="80">
        <f t="shared" si="208"/>
        <v>0</v>
      </c>
      <c r="GH28" s="80">
        <f t="shared" si="208"/>
        <v>0</v>
      </c>
      <c r="GI28" s="80">
        <f t="shared" si="208"/>
        <v>0</v>
      </c>
      <c r="GJ28" s="80">
        <f t="shared" si="208"/>
        <v>0</v>
      </c>
      <c r="GK28" s="80">
        <f t="shared" si="208"/>
        <v>0</v>
      </c>
      <c r="GL28" s="80">
        <f t="shared" si="208"/>
        <v>0</v>
      </c>
      <c r="GM28" s="80">
        <f t="shared" si="208"/>
        <v>0</v>
      </c>
      <c r="GN28" s="80">
        <f t="shared" si="208"/>
        <v>0</v>
      </c>
      <c r="GO28" s="80">
        <f t="shared" si="208"/>
        <v>0</v>
      </c>
      <c r="GP28" s="80">
        <f t="shared" si="208"/>
        <v>0</v>
      </c>
      <c r="GQ28" s="80">
        <f t="shared" si="208"/>
        <v>0</v>
      </c>
      <c r="GR28" s="80">
        <f t="shared" si="208"/>
        <v>0</v>
      </c>
      <c r="GS28" s="80">
        <f t="shared" si="208"/>
        <v>0</v>
      </c>
      <c r="GT28" s="80">
        <f t="shared" si="208"/>
        <v>0</v>
      </c>
      <c r="GU28" s="80">
        <f t="shared" si="208"/>
        <v>0</v>
      </c>
      <c r="GV28" s="80">
        <f t="shared" si="208"/>
        <v>0</v>
      </c>
      <c r="GW28" s="80">
        <f t="shared" si="208"/>
        <v>0</v>
      </c>
      <c r="GX28" s="80">
        <f t="shared" si="208"/>
        <v>0</v>
      </c>
      <c r="GY28" s="80">
        <f t="shared" si="208"/>
        <v>0</v>
      </c>
      <c r="GZ28" s="80">
        <f t="shared" si="208"/>
        <v>0</v>
      </c>
      <c r="HA28" s="80">
        <f t="shared" si="208"/>
        <v>0</v>
      </c>
      <c r="HB28" s="80">
        <f t="shared" si="208"/>
        <v>0</v>
      </c>
      <c r="HC28" s="80">
        <f t="shared" si="208"/>
        <v>0</v>
      </c>
      <c r="HD28" s="80">
        <f t="shared" si="208"/>
        <v>0</v>
      </c>
      <c r="HE28" s="80">
        <f t="shared" si="208"/>
        <v>0</v>
      </c>
      <c r="HF28" s="80">
        <f t="shared" si="209"/>
        <v>0</v>
      </c>
      <c r="HG28" s="80">
        <f t="shared" si="209"/>
        <v>0</v>
      </c>
      <c r="HH28" s="80">
        <f t="shared" si="209"/>
        <v>0</v>
      </c>
      <c r="HI28" s="80">
        <f t="shared" si="209"/>
        <v>0</v>
      </c>
      <c r="HJ28" s="80">
        <f t="shared" si="209"/>
        <v>0</v>
      </c>
      <c r="HK28" s="80">
        <f t="shared" si="209"/>
        <v>0</v>
      </c>
      <c r="HL28" s="80">
        <f t="shared" si="209"/>
        <v>0</v>
      </c>
      <c r="HM28" s="64"/>
      <c r="HN28" s="64"/>
    </row>
    <row r="29" spans="1:222" s="75" customFormat="1" ht="10.199999999999999" x14ac:dyDescent="0.2">
      <c r="A29" s="64"/>
      <c r="B29" s="64"/>
      <c r="C29" s="64"/>
      <c r="D29" s="64"/>
      <c r="E29" s="43" t="str">
        <f>E25</f>
        <v>с/ст-сть энергоконтракта - детально</v>
      </c>
      <c r="F29" s="64"/>
      <c r="G29" s="64"/>
      <c r="H29" s="43" t="str">
        <f>списки!$K$16</f>
        <v>работы собств. персонала</v>
      </c>
      <c r="I29" s="64"/>
      <c r="J29" s="64"/>
      <c r="K29" s="69" t="str">
        <f>IF($E29="","",INDEX(kpi!$H:$H,SUMIFS(kpi!$B:$B,kpi!$E:$E,$E29)))</f>
        <v>тыс.руб.</v>
      </c>
      <c r="L29" s="64"/>
      <c r="M29" s="72"/>
      <c r="N29" s="64"/>
      <c r="O29" s="79"/>
      <c r="P29" s="64"/>
      <c r="Q29" s="64"/>
      <c r="R29" s="89">
        <f t="shared" si="205"/>
        <v>14200</v>
      </c>
      <c r="S29" s="64"/>
      <c r="T29" s="64"/>
      <c r="U29" s="80">
        <f>IF(U$10="",0,U$17*U23)</f>
        <v>0</v>
      </c>
      <c r="V29" s="80">
        <f t="shared" ref="V29:CG29" si="212">IF(V$10="",0,V$17*V23)</f>
        <v>0</v>
      </c>
      <c r="W29" s="80">
        <f t="shared" si="212"/>
        <v>400.00000000000011</v>
      </c>
      <c r="X29" s="80">
        <f t="shared" si="212"/>
        <v>800.00000000000023</v>
      </c>
      <c r="Y29" s="80">
        <f t="shared" si="212"/>
        <v>0</v>
      </c>
      <c r="Z29" s="80">
        <f t="shared" si="212"/>
        <v>3600.0000000000005</v>
      </c>
      <c r="AA29" s="80">
        <f t="shared" si="212"/>
        <v>0</v>
      </c>
      <c r="AB29" s="80">
        <f t="shared" si="212"/>
        <v>1199.9999999999998</v>
      </c>
      <c r="AC29" s="80">
        <f t="shared" si="212"/>
        <v>3199.9999999999991</v>
      </c>
      <c r="AD29" s="80">
        <f t="shared" si="212"/>
        <v>5000</v>
      </c>
      <c r="AE29" s="80">
        <f t="shared" si="212"/>
        <v>0</v>
      </c>
      <c r="AF29" s="80">
        <f t="shared" si="212"/>
        <v>0</v>
      </c>
      <c r="AG29" s="80">
        <f t="shared" si="212"/>
        <v>0</v>
      </c>
      <c r="AH29" s="80">
        <f t="shared" si="212"/>
        <v>0</v>
      </c>
      <c r="AI29" s="80">
        <f t="shared" si="212"/>
        <v>0</v>
      </c>
      <c r="AJ29" s="80">
        <f t="shared" si="212"/>
        <v>0</v>
      </c>
      <c r="AK29" s="80">
        <f t="shared" si="212"/>
        <v>0</v>
      </c>
      <c r="AL29" s="80">
        <f t="shared" si="212"/>
        <v>0</v>
      </c>
      <c r="AM29" s="80">
        <f t="shared" si="212"/>
        <v>0</v>
      </c>
      <c r="AN29" s="80">
        <f t="shared" si="212"/>
        <v>0</v>
      </c>
      <c r="AO29" s="80">
        <f t="shared" si="212"/>
        <v>0</v>
      </c>
      <c r="AP29" s="80">
        <f t="shared" si="212"/>
        <v>0</v>
      </c>
      <c r="AQ29" s="80">
        <f t="shared" si="212"/>
        <v>0</v>
      </c>
      <c r="AR29" s="80">
        <f t="shared" si="212"/>
        <v>0</v>
      </c>
      <c r="AS29" s="80">
        <f t="shared" si="212"/>
        <v>0</v>
      </c>
      <c r="AT29" s="80">
        <f t="shared" si="212"/>
        <v>0</v>
      </c>
      <c r="AU29" s="80">
        <f t="shared" si="212"/>
        <v>0</v>
      </c>
      <c r="AV29" s="80">
        <f t="shared" si="212"/>
        <v>0</v>
      </c>
      <c r="AW29" s="80">
        <f t="shared" si="212"/>
        <v>0</v>
      </c>
      <c r="AX29" s="80">
        <f t="shared" si="212"/>
        <v>0</v>
      </c>
      <c r="AY29" s="80">
        <f t="shared" si="212"/>
        <v>0</v>
      </c>
      <c r="AZ29" s="80">
        <f t="shared" si="212"/>
        <v>0</v>
      </c>
      <c r="BA29" s="80">
        <f t="shared" si="212"/>
        <v>0</v>
      </c>
      <c r="BB29" s="80">
        <f t="shared" si="212"/>
        <v>0</v>
      </c>
      <c r="BC29" s="80">
        <f t="shared" si="212"/>
        <v>0</v>
      </c>
      <c r="BD29" s="80">
        <f t="shared" si="212"/>
        <v>0</v>
      </c>
      <c r="BE29" s="80">
        <f t="shared" si="212"/>
        <v>0</v>
      </c>
      <c r="BF29" s="80">
        <f t="shared" si="212"/>
        <v>0</v>
      </c>
      <c r="BG29" s="80">
        <f t="shared" si="212"/>
        <v>0</v>
      </c>
      <c r="BH29" s="80">
        <f t="shared" si="212"/>
        <v>0</v>
      </c>
      <c r="BI29" s="80">
        <f t="shared" si="212"/>
        <v>0</v>
      </c>
      <c r="BJ29" s="80">
        <f t="shared" si="212"/>
        <v>0</v>
      </c>
      <c r="BK29" s="80">
        <f t="shared" si="212"/>
        <v>0</v>
      </c>
      <c r="BL29" s="80">
        <f t="shared" si="212"/>
        <v>0</v>
      </c>
      <c r="BM29" s="80">
        <f t="shared" si="212"/>
        <v>0</v>
      </c>
      <c r="BN29" s="80">
        <f t="shared" si="212"/>
        <v>0</v>
      </c>
      <c r="BO29" s="80">
        <f t="shared" si="212"/>
        <v>0</v>
      </c>
      <c r="BP29" s="80">
        <f t="shared" si="212"/>
        <v>0</v>
      </c>
      <c r="BQ29" s="80">
        <f t="shared" si="212"/>
        <v>0</v>
      </c>
      <c r="BR29" s="80">
        <f t="shared" si="212"/>
        <v>0</v>
      </c>
      <c r="BS29" s="80">
        <f t="shared" si="212"/>
        <v>0</v>
      </c>
      <c r="BT29" s="80">
        <f t="shared" si="212"/>
        <v>0</v>
      </c>
      <c r="BU29" s="80">
        <f t="shared" si="212"/>
        <v>0</v>
      </c>
      <c r="BV29" s="80">
        <f t="shared" si="212"/>
        <v>0</v>
      </c>
      <c r="BW29" s="80">
        <f t="shared" si="212"/>
        <v>0</v>
      </c>
      <c r="BX29" s="80">
        <f t="shared" si="212"/>
        <v>0</v>
      </c>
      <c r="BY29" s="80">
        <f t="shared" si="212"/>
        <v>0</v>
      </c>
      <c r="BZ29" s="80">
        <f t="shared" si="212"/>
        <v>0</v>
      </c>
      <c r="CA29" s="80">
        <f t="shared" si="212"/>
        <v>0</v>
      </c>
      <c r="CB29" s="80">
        <f t="shared" si="212"/>
        <v>0</v>
      </c>
      <c r="CC29" s="80">
        <f t="shared" si="212"/>
        <v>0</v>
      </c>
      <c r="CD29" s="80">
        <f t="shared" si="212"/>
        <v>0</v>
      </c>
      <c r="CE29" s="80">
        <f t="shared" si="212"/>
        <v>0</v>
      </c>
      <c r="CF29" s="80">
        <f t="shared" si="212"/>
        <v>0</v>
      </c>
      <c r="CG29" s="80">
        <f t="shared" si="212"/>
        <v>0</v>
      </c>
      <c r="CH29" s="80">
        <f t="shared" ref="CH29:ES29" si="213">IF(CH$10="",0,CH$17*CH23)</f>
        <v>0</v>
      </c>
      <c r="CI29" s="80">
        <f t="shared" si="213"/>
        <v>0</v>
      </c>
      <c r="CJ29" s="80">
        <f t="shared" si="213"/>
        <v>0</v>
      </c>
      <c r="CK29" s="80">
        <f t="shared" si="213"/>
        <v>0</v>
      </c>
      <c r="CL29" s="80">
        <f t="shared" si="213"/>
        <v>0</v>
      </c>
      <c r="CM29" s="80">
        <f t="shared" si="213"/>
        <v>0</v>
      </c>
      <c r="CN29" s="80">
        <f t="shared" si="213"/>
        <v>0</v>
      </c>
      <c r="CO29" s="80">
        <f t="shared" si="213"/>
        <v>0</v>
      </c>
      <c r="CP29" s="80">
        <f t="shared" si="213"/>
        <v>0</v>
      </c>
      <c r="CQ29" s="80">
        <f t="shared" si="213"/>
        <v>0</v>
      </c>
      <c r="CR29" s="80">
        <f t="shared" si="213"/>
        <v>0</v>
      </c>
      <c r="CS29" s="80">
        <f t="shared" si="213"/>
        <v>0</v>
      </c>
      <c r="CT29" s="80">
        <f t="shared" si="213"/>
        <v>0</v>
      </c>
      <c r="CU29" s="80">
        <f t="shared" si="213"/>
        <v>0</v>
      </c>
      <c r="CV29" s="80">
        <f t="shared" si="213"/>
        <v>0</v>
      </c>
      <c r="CW29" s="80">
        <f t="shared" si="213"/>
        <v>0</v>
      </c>
      <c r="CX29" s="80">
        <f t="shared" si="213"/>
        <v>0</v>
      </c>
      <c r="CY29" s="80">
        <f t="shared" si="213"/>
        <v>0</v>
      </c>
      <c r="CZ29" s="80">
        <f t="shared" si="213"/>
        <v>0</v>
      </c>
      <c r="DA29" s="80">
        <f t="shared" si="213"/>
        <v>0</v>
      </c>
      <c r="DB29" s="80">
        <f t="shared" si="213"/>
        <v>0</v>
      </c>
      <c r="DC29" s="80">
        <f t="shared" si="213"/>
        <v>0</v>
      </c>
      <c r="DD29" s="80">
        <f t="shared" si="213"/>
        <v>0</v>
      </c>
      <c r="DE29" s="80">
        <f t="shared" si="213"/>
        <v>0</v>
      </c>
      <c r="DF29" s="80">
        <f t="shared" si="213"/>
        <v>0</v>
      </c>
      <c r="DG29" s="80">
        <f t="shared" si="213"/>
        <v>0</v>
      </c>
      <c r="DH29" s="80">
        <f t="shared" si="213"/>
        <v>0</v>
      </c>
      <c r="DI29" s="80">
        <f t="shared" si="213"/>
        <v>0</v>
      </c>
      <c r="DJ29" s="80">
        <f t="shared" si="213"/>
        <v>0</v>
      </c>
      <c r="DK29" s="80">
        <f t="shared" si="213"/>
        <v>0</v>
      </c>
      <c r="DL29" s="80">
        <f t="shared" si="213"/>
        <v>0</v>
      </c>
      <c r="DM29" s="80">
        <f t="shared" si="213"/>
        <v>0</v>
      </c>
      <c r="DN29" s="80">
        <f t="shared" si="213"/>
        <v>0</v>
      </c>
      <c r="DO29" s="80">
        <f t="shared" si="213"/>
        <v>0</v>
      </c>
      <c r="DP29" s="80">
        <f t="shared" si="213"/>
        <v>0</v>
      </c>
      <c r="DQ29" s="80">
        <f t="shared" si="213"/>
        <v>0</v>
      </c>
      <c r="DR29" s="80">
        <f t="shared" si="213"/>
        <v>0</v>
      </c>
      <c r="DS29" s="80">
        <f t="shared" si="213"/>
        <v>0</v>
      </c>
      <c r="DT29" s="80">
        <f t="shared" si="213"/>
        <v>0</v>
      </c>
      <c r="DU29" s="80">
        <f t="shared" si="213"/>
        <v>0</v>
      </c>
      <c r="DV29" s="80">
        <f t="shared" si="213"/>
        <v>0</v>
      </c>
      <c r="DW29" s="80">
        <f t="shared" si="213"/>
        <v>0</v>
      </c>
      <c r="DX29" s="80">
        <f t="shared" si="213"/>
        <v>0</v>
      </c>
      <c r="DY29" s="80">
        <f t="shared" si="213"/>
        <v>0</v>
      </c>
      <c r="DZ29" s="80">
        <f t="shared" si="213"/>
        <v>0</v>
      </c>
      <c r="EA29" s="80">
        <f t="shared" si="213"/>
        <v>0</v>
      </c>
      <c r="EB29" s="80">
        <f t="shared" si="213"/>
        <v>0</v>
      </c>
      <c r="EC29" s="80">
        <f t="shared" si="213"/>
        <v>0</v>
      </c>
      <c r="ED29" s="80">
        <f t="shared" si="213"/>
        <v>0</v>
      </c>
      <c r="EE29" s="80">
        <f t="shared" si="213"/>
        <v>0</v>
      </c>
      <c r="EF29" s="80">
        <f t="shared" si="213"/>
        <v>0</v>
      </c>
      <c r="EG29" s="80">
        <f t="shared" si="213"/>
        <v>0</v>
      </c>
      <c r="EH29" s="80">
        <f t="shared" si="213"/>
        <v>0</v>
      </c>
      <c r="EI29" s="80">
        <f t="shared" si="213"/>
        <v>0</v>
      </c>
      <c r="EJ29" s="80">
        <f t="shared" si="213"/>
        <v>0</v>
      </c>
      <c r="EK29" s="80">
        <f t="shared" si="213"/>
        <v>0</v>
      </c>
      <c r="EL29" s="80">
        <f t="shared" si="213"/>
        <v>0</v>
      </c>
      <c r="EM29" s="80">
        <f t="shared" si="213"/>
        <v>0</v>
      </c>
      <c r="EN29" s="80">
        <f t="shared" si="213"/>
        <v>0</v>
      </c>
      <c r="EO29" s="80">
        <f t="shared" si="213"/>
        <v>0</v>
      </c>
      <c r="EP29" s="80">
        <f t="shared" si="213"/>
        <v>0</v>
      </c>
      <c r="EQ29" s="80">
        <f t="shared" si="213"/>
        <v>0</v>
      </c>
      <c r="ER29" s="80">
        <f t="shared" si="213"/>
        <v>0</v>
      </c>
      <c r="ES29" s="80">
        <f t="shared" si="213"/>
        <v>0</v>
      </c>
      <c r="ET29" s="80">
        <f t="shared" ref="ET29:HE29" si="214">IF(ET$10="",0,ET$17*ET23)</f>
        <v>0</v>
      </c>
      <c r="EU29" s="80">
        <f t="shared" si="214"/>
        <v>0</v>
      </c>
      <c r="EV29" s="80">
        <f t="shared" si="214"/>
        <v>0</v>
      </c>
      <c r="EW29" s="80">
        <f t="shared" si="214"/>
        <v>0</v>
      </c>
      <c r="EX29" s="80">
        <f t="shared" si="214"/>
        <v>0</v>
      </c>
      <c r="EY29" s="80">
        <f t="shared" si="214"/>
        <v>0</v>
      </c>
      <c r="EZ29" s="80">
        <f t="shared" si="214"/>
        <v>0</v>
      </c>
      <c r="FA29" s="80">
        <f t="shared" si="214"/>
        <v>0</v>
      </c>
      <c r="FB29" s="80">
        <f t="shared" si="214"/>
        <v>0</v>
      </c>
      <c r="FC29" s="80">
        <f t="shared" si="214"/>
        <v>0</v>
      </c>
      <c r="FD29" s="80">
        <f t="shared" si="214"/>
        <v>0</v>
      </c>
      <c r="FE29" s="80">
        <f t="shared" si="214"/>
        <v>0</v>
      </c>
      <c r="FF29" s="80">
        <f t="shared" si="214"/>
        <v>0</v>
      </c>
      <c r="FG29" s="80">
        <f t="shared" si="214"/>
        <v>0</v>
      </c>
      <c r="FH29" s="80">
        <f t="shared" si="214"/>
        <v>0</v>
      </c>
      <c r="FI29" s="80">
        <f t="shared" si="214"/>
        <v>0</v>
      </c>
      <c r="FJ29" s="80">
        <f t="shared" si="214"/>
        <v>0</v>
      </c>
      <c r="FK29" s="80">
        <f t="shared" si="214"/>
        <v>0</v>
      </c>
      <c r="FL29" s="80">
        <f t="shared" si="214"/>
        <v>0</v>
      </c>
      <c r="FM29" s="80">
        <f t="shared" si="214"/>
        <v>0</v>
      </c>
      <c r="FN29" s="80">
        <f t="shared" si="214"/>
        <v>0</v>
      </c>
      <c r="FO29" s="80">
        <f t="shared" si="214"/>
        <v>0</v>
      </c>
      <c r="FP29" s="80">
        <f t="shared" si="214"/>
        <v>0</v>
      </c>
      <c r="FQ29" s="80">
        <f t="shared" si="214"/>
        <v>0</v>
      </c>
      <c r="FR29" s="80">
        <f t="shared" si="214"/>
        <v>0</v>
      </c>
      <c r="FS29" s="80">
        <f t="shared" si="214"/>
        <v>0</v>
      </c>
      <c r="FT29" s="80">
        <f t="shared" si="214"/>
        <v>0</v>
      </c>
      <c r="FU29" s="80">
        <f t="shared" si="214"/>
        <v>0</v>
      </c>
      <c r="FV29" s="80">
        <f t="shared" si="214"/>
        <v>0</v>
      </c>
      <c r="FW29" s="80">
        <f t="shared" si="214"/>
        <v>0</v>
      </c>
      <c r="FX29" s="80">
        <f t="shared" si="214"/>
        <v>0</v>
      </c>
      <c r="FY29" s="80">
        <f t="shared" si="214"/>
        <v>0</v>
      </c>
      <c r="FZ29" s="80">
        <f t="shared" si="214"/>
        <v>0</v>
      </c>
      <c r="GA29" s="80">
        <f t="shared" si="214"/>
        <v>0</v>
      </c>
      <c r="GB29" s="80">
        <f t="shared" si="214"/>
        <v>0</v>
      </c>
      <c r="GC29" s="80">
        <f t="shared" si="214"/>
        <v>0</v>
      </c>
      <c r="GD29" s="80">
        <f t="shared" si="214"/>
        <v>0</v>
      </c>
      <c r="GE29" s="80">
        <f t="shared" si="214"/>
        <v>0</v>
      </c>
      <c r="GF29" s="80">
        <f t="shared" si="214"/>
        <v>0</v>
      </c>
      <c r="GG29" s="80">
        <f t="shared" si="214"/>
        <v>0</v>
      </c>
      <c r="GH29" s="80">
        <f t="shared" si="214"/>
        <v>0</v>
      </c>
      <c r="GI29" s="80">
        <f t="shared" si="214"/>
        <v>0</v>
      </c>
      <c r="GJ29" s="80">
        <f t="shared" si="214"/>
        <v>0</v>
      </c>
      <c r="GK29" s="80">
        <f t="shared" si="214"/>
        <v>0</v>
      </c>
      <c r="GL29" s="80">
        <f t="shared" si="214"/>
        <v>0</v>
      </c>
      <c r="GM29" s="80">
        <f t="shared" si="214"/>
        <v>0</v>
      </c>
      <c r="GN29" s="80">
        <f t="shared" si="214"/>
        <v>0</v>
      </c>
      <c r="GO29" s="80">
        <f t="shared" si="214"/>
        <v>0</v>
      </c>
      <c r="GP29" s="80">
        <f t="shared" si="214"/>
        <v>0</v>
      </c>
      <c r="GQ29" s="80">
        <f t="shared" si="214"/>
        <v>0</v>
      </c>
      <c r="GR29" s="80">
        <f t="shared" si="214"/>
        <v>0</v>
      </c>
      <c r="GS29" s="80">
        <f t="shared" si="214"/>
        <v>0</v>
      </c>
      <c r="GT29" s="80">
        <f t="shared" si="214"/>
        <v>0</v>
      </c>
      <c r="GU29" s="80">
        <f t="shared" si="214"/>
        <v>0</v>
      </c>
      <c r="GV29" s="80">
        <f t="shared" si="214"/>
        <v>0</v>
      </c>
      <c r="GW29" s="80">
        <f t="shared" si="214"/>
        <v>0</v>
      </c>
      <c r="GX29" s="80">
        <f t="shared" si="214"/>
        <v>0</v>
      </c>
      <c r="GY29" s="80">
        <f t="shared" si="214"/>
        <v>0</v>
      </c>
      <c r="GZ29" s="80">
        <f t="shared" si="214"/>
        <v>0</v>
      </c>
      <c r="HA29" s="80">
        <f t="shared" si="214"/>
        <v>0</v>
      </c>
      <c r="HB29" s="80">
        <f t="shared" si="214"/>
        <v>0</v>
      </c>
      <c r="HC29" s="80">
        <f t="shared" si="214"/>
        <v>0</v>
      </c>
      <c r="HD29" s="80">
        <f t="shared" si="214"/>
        <v>0</v>
      </c>
      <c r="HE29" s="80">
        <f t="shared" si="214"/>
        <v>0</v>
      </c>
      <c r="HF29" s="80">
        <f t="shared" ref="HF29:HL29" si="215">IF(HF$10="",0,HF$17*HF23)</f>
        <v>0</v>
      </c>
      <c r="HG29" s="80">
        <f t="shared" si="215"/>
        <v>0</v>
      </c>
      <c r="HH29" s="80">
        <f t="shared" si="215"/>
        <v>0</v>
      </c>
      <c r="HI29" s="80">
        <f t="shared" si="215"/>
        <v>0</v>
      </c>
      <c r="HJ29" s="80">
        <f t="shared" si="215"/>
        <v>0</v>
      </c>
      <c r="HK29" s="80">
        <f t="shared" si="215"/>
        <v>0</v>
      </c>
      <c r="HL29" s="80">
        <f t="shared" si="215"/>
        <v>0</v>
      </c>
      <c r="HM29" s="64"/>
      <c r="HN29" s="64"/>
    </row>
    <row r="30" spans="1:222" s="1" customFormat="1" ht="10.19999999999999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31"/>
      <c r="L30" s="4"/>
      <c r="M30" s="44"/>
      <c r="N30" s="4"/>
      <c r="O30" s="45"/>
      <c r="P30" s="4"/>
      <c r="Q30" s="38" t="s">
        <v>12</v>
      </c>
      <c r="R30" s="92">
        <f>SUM(R26:R29)-R17</f>
        <v>0</v>
      </c>
      <c r="S30" s="4"/>
      <c r="T30" s="4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"/>
      <c r="HN30" s="4"/>
    </row>
    <row r="31" spans="1:222" x14ac:dyDescent="0.25">
      <c r="A31" s="6"/>
      <c r="B31" s="6"/>
      <c r="C31" s="6"/>
      <c r="D31" s="6"/>
      <c r="E31" s="30" t="str">
        <f>kpi!$E$31</f>
        <v>оборачиваемость в себестоимости</v>
      </c>
      <c r="F31" s="6"/>
      <c r="G31" s="6"/>
      <c r="H31" s="6"/>
      <c r="I31" s="6"/>
      <c r="J31" s="6"/>
      <c r="K31" s="31"/>
      <c r="L31" s="6"/>
      <c r="M31" s="13"/>
      <c r="N31" s="6"/>
      <c r="O31" s="20"/>
      <c r="P31" s="6"/>
      <c r="Q31" s="6"/>
      <c r="R31" s="82"/>
      <c r="S31" s="6"/>
      <c r="T31" s="6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6"/>
      <c r="HN31" s="6"/>
    </row>
    <row r="32" spans="1:222" s="1" customFormat="1" ht="10.199999999999999" x14ac:dyDescent="0.2">
      <c r="A32" s="4"/>
      <c r="B32" s="4"/>
      <c r="C32" s="4"/>
      <c r="D32" s="4"/>
      <c r="E32" s="43" t="str">
        <f>E31</f>
        <v>оборачиваемость в себестоимости</v>
      </c>
      <c r="F32" s="4"/>
      <c r="G32" s="4"/>
      <c r="H32" s="43" t="str">
        <f>списки!$K$13</f>
        <v>оборудование</v>
      </c>
      <c r="I32" s="4"/>
      <c r="J32" s="4"/>
      <c r="K32" s="31" t="str">
        <f>IF($E32="","",INDEX(kpi!$H:$H,SUMIFS(kpi!$B:$B,kpi!$E:$E,$E32)))</f>
        <v>дни</v>
      </c>
      <c r="L32" s="4"/>
      <c r="M32" s="44" t="s">
        <v>6</v>
      </c>
      <c r="N32" s="91">
        <v>45</v>
      </c>
      <c r="O32" s="45"/>
      <c r="P32" s="4"/>
      <c r="Q32" s="4"/>
      <c r="R32" s="89">
        <f t="shared" ref="R32:R35" si="216">SUM($T32:$HM32)</f>
        <v>6400</v>
      </c>
      <c r="S32" s="4"/>
      <c r="T32" s="4"/>
      <c r="U32" s="49">
        <f>IF(U$10="",0,IF(U$1=1,SUMIFS(26:26,$1:$1,"&gt;="&amp;1,$1:$1,"&lt;="&amp;INT($N32/30))+($N32/30-INT($N32/30))*SUMIFS(26:26,$1:$1,INT($N32/30)+1),0)+($N32/30-INT($N32/30))*SUMIFS(26:26,$1:$1,U$1+INT($N32/30)+1)+(INT($N32/30)+1-$N32/30)*SUMIFS(26:26,$1:$1,U$1+INT($N32/30)))</f>
        <v>400</v>
      </c>
      <c r="V32" s="49">
        <f t="shared" ref="V32:CG33" si="217">IF(V$10="",0,IF(V$1=1,SUMIFS(26:26,$1:$1,"&gt;="&amp;1,$1:$1,"&lt;="&amp;INT($N32/30))+($N32/30-INT($N32/30))*SUMIFS(26:26,$1:$1,INT($N32/30)+1),0)+($N32/30-INT($N32/30))*SUMIFS(26:26,$1:$1,V$1+INT($N32/30)+1)+(INT($N32/30)+1-$N32/30)*SUMIFS(26:26,$1:$1,V$1+INT($N32/30)))</f>
        <v>1200</v>
      </c>
      <c r="W32" s="49">
        <f t="shared" si="217"/>
        <v>800</v>
      </c>
      <c r="X32" s="49">
        <f t="shared" si="217"/>
        <v>1800</v>
      </c>
      <c r="Y32" s="49">
        <f t="shared" si="217"/>
        <v>1800</v>
      </c>
      <c r="Z32" s="49">
        <f t="shared" si="217"/>
        <v>200</v>
      </c>
      <c r="AA32" s="49">
        <f t="shared" si="217"/>
        <v>200</v>
      </c>
      <c r="AB32" s="49">
        <f t="shared" si="217"/>
        <v>0</v>
      </c>
      <c r="AC32" s="49">
        <f t="shared" si="217"/>
        <v>0</v>
      </c>
      <c r="AD32" s="49">
        <f t="shared" si="217"/>
        <v>0</v>
      </c>
      <c r="AE32" s="49">
        <f t="shared" si="217"/>
        <v>0</v>
      </c>
      <c r="AF32" s="49">
        <f t="shared" si="217"/>
        <v>0</v>
      </c>
      <c r="AG32" s="49">
        <f t="shared" si="217"/>
        <v>0</v>
      </c>
      <c r="AH32" s="49">
        <f t="shared" si="217"/>
        <v>0</v>
      </c>
      <c r="AI32" s="49">
        <f t="shared" si="217"/>
        <v>0</v>
      </c>
      <c r="AJ32" s="49">
        <f t="shared" si="217"/>
        <v>0</v>
      </c>
      <c r="AK32" s="49">
        <f t="shared" si="217"/>
        <v>0</v>
      </c>
      <c r="AL32" s="49">
        <f t="shared" si="217"/>
        <v>0</v>
      </c>
      <c r="AM32" s="49">
        <f t="shared" si="217"/>
        <v>0</v>
      </c>
      <c r="AN32" s="49">
        <f t="shared" si="217"/>
        <v>0</v>
      </c>
      <c r="AO32" s="49">
        <f t="shared" si="217"/>
        <v>0</v>
      </c>
      <c r="AP32" s="49">
        <f t="shared" si="217"/>
        <v>0</v>
      </c>
      <c r="AQ32" s="49">
        <f t="shared" si="217"/>
        <v>0</v>
      </c>
      <c r="AR32" s="49">
        <f t="shared" si="217"/>
        <v>0</v>
      </c>
      <c r="AS32" s="49">
        <f t="shared" si="217"/>
        <v>0</v>
      </c>
      <c r="AT32" s="49">
        <f t="shared" si="217"/>
        <v>0</v>
      </c>
      <c r="AU32" s="49">
        <f t="shared" si="217"/>
        <v>0</v>
      </c>
      <c r="AV32" s="49">
        <f t="shared" si="217"/>
        <v>0</v>
      </c>
      <c r="AW32" s="49">
        <f t="shared" si="217"/>
        <v>0</v>
      </c>
      <c r="AX32" s="49">
        <f t="shared" si="217"/>
        <v>0</v>
      </c>
      <c r="AY32" s="49">
        <f t="shared" si="217"/>
        <v>0</v>
      </c>
      <c r="AZ32" s="49">
        <f t="shared" si="217"/>
        <v>0</v>
      </c>
      <c r="BA32" s="49">
        <f t="shared" si="217"/>
        <v>0</v>
      </c>
      <c r="BB32" s="49">
        <f t="shared" si="217"/>
        <v>0</v>
      </c>
      <c r="BC32" s="49">
        <f t="shared" si="217"/>
        <v>0</v>
      </c>
      <c r="BD32" s="49">
        <f t="shared" si="217"/>
        <v>0</v>
      </c>
      <c r="BE32" s="49">
        <f t="shared" si="217"/>
        <v>0</v>
      </c>
      <c r="BF32" s="49">
        <f t="shared" si="217"/>
        <v>0</v>
      </c>
      <c r="BG32" s="49">
        <f t="shared" si="217"/>
        <v>0</v>
      </c>
      <c r="BH32" s="49">
        <f t="shared" si="217"/>
        <v>0</v>
      </c>
      <c r="BI32" s="49">
        <f t="shared" si="217"/>
        <v>0</v>
      </c>
      <c r="BJ32" s="49">
        <f t="shared" si="217"/>
        <v>0</v>
      </c>
      <c r="BK32" s="49">
        <f t="shared" si="217"/>
        <v>0</v>
      </c>
      <c r="BL32" s="49">
        <f t="shared" si="217"/>
        <v>0</v>
      </c>
      <c r="BM32" s="49">
        <f t="shared" si="217"/>
        <v>0</v>
      </c>
      <c r="BN32" s="49">
        <f t="shared" si="217"/>
        <v>0</v>
      </c>
      <c r="BO32" s="49">
        <f t="shared" si="217"/>
        <v>0</v>
      </c>
      <c r="BP32" s="49">
        <f t="shared" si="217"/>
        <v>0</v>
      </c>
      <c r="BQ32" s="49">
        <f t="shared" si="217"/>
        <v>0</v>
      </c>
      <c r="BR32" s="49">
        <f t="shared" si="217"/>
        <v>0</v>
      </c>
      <c r="BS32" s="49">
        <f t="shared" si="217"/>
        <v>0</v>
      </c>
      <c r="BT32" s="49">
        <f t="shared" si="217"/>
        <v>0</v>
      </c>
      <c r="BU32" s="49">
        <f t="shared" si="217"/>
        <v>0</v>
      </c>
      <c r="BV32" s="49">
        <f t="shared" si="217"/>
        <v>0</v>
      </c>
      <c r="BW32" s="49">
        <f t="shared" si="217"/>
        <v>0</v>
      </c>
      <c r="BX32" s="49">
        <f t="shared" si="217"/>
        <v>0</v>
      </c>
      <c r="BY32" s="49">
        <f t="shared" si="217"/>
        <v>0</v>
      </c>
      <c r="BZ32" s="49">
        <f t="shared" si="217"/>
        <v>0</v>
      </c>
      <c r="CA32" s="49">
        <f t="shared" si="217"/>
        <v>0</v>
      </c>
      <c r="CB32" s="49">
        <f t="shared" si="217"/>
        <v>0</v>
      </c>
      <c r="CC32" s="49">
        <f t="shared" si="217"/>
        <v>0</v>
      </c>
      <c r="CD32" s="49">
        <f t="shared" si="217"/>
        <v>0</v>
      </c>
      <c r="CE32" s="49">
        <f t="shared" si="217"/>
        <v>0</v>
      </c>
      <c r="CF32" s="49">
        <f t="shared" si="217"/>
        <v>0</v>
      </c>
      <c r="CG32" s="49">
        <f t="shared" si="217"/>
        <v>0</v>
      </c>
      <c r="CH32" s="49">
        <f t="shared" ref="CH32:ES35" si="218">IF(CH$10="",0,IF(CH$1=1,SUMIFS(26:26,$1:$1,"&gt;="&amp;1,$1:$1,"&lt;="&amp;INT($N32/30))+($N32/30-INT($N32/30))*SUMIFS(26:26,$1:$1,INT($N32/30)+1),0)+($N32/30-INT($N32/30))*SUMIFS(26:26,$1:$1,CH$1+INT($N32/30)+1)+(INT($N32/30)+1-$N32/30)*SUMIFS(26:26,$1:$1,CH$1+INT($N32/30)))</f>
        <v>0</v>
      </c>
      <c r="CI32" s="49">
        <f t="shared" si="218"/>
        <v>0</v>
      </c>
      <c r="CJ32" s="49">
        <f t="shared" si="218"/>
        <v>0</v>
      </c>
      <c r="CK32" s="49">
        <f t="shared" si="218"/>
        <v>0</v>
      </c>
      <c r="CL32" s="49">
        <f t="shared" si="218"/>
        <v>0</v>
      </c>
      <c r="CM32" s="49">
        <f t="shared" si="218"/>
        <v>0</v>
      </c>
      <c r="CN32" s="49">
        <f t="shared" si="218"/>
        <v>0</v>
      </c>
      <c r="CO32" s="49">
        <f t="shared" si="218"/>
        <v>0</v>
      </c>
      <c r="CP32" s="49">
        <f t="shared" si="218"/>
        <v>0</v>
      </c>
      <c r="CQ32" s="49">
        <f t="shared" si="218"/>
        <v>0</v>
      </c>
      <c r="CR32" s="49">
        <f t="shared" si="218"/>
        <v>0</v>
      </c>
      <c r="CS32" s="49">
        <f t="shared" si="218"/>
        <v>0</v>
      </c>
      <c r="CT32" s="49">
        <f t="shared" si="218"/>
        <v>0</v>
      </c>
      <c r="CU32" s="49">
        <f t="shared" si="218"/>
        <v>0</v>
      </c>
      <c r="CV32" s="49">
        <f t="shared" si="218"/>
        <v>0</v>
      </c>
      <c r="CW32" s="49">
        <f t="shared" si="218"/>
        <v>0</v>
      </c>
      <c r="CX32" s="49">
        <f t="shared" si="218"/>
        <v>0</v>
      </c>
      <c r="CY32" s="49">
        <f t="shared" si="218"/>
        <v>0</v>
      </c>
      <c r="CZ32" s="49">
        <f t="shared" si="218"/>
        <v>0</v>
      </c>
      <c r="DA32" s="49">
        <f t="shared" si="218"/>
        <v>0</v>
      </c>
      <c r="DB32" s="49">
        <f t="shared" si="218"/>
        <v>0</v>
      </c>
      <c r="DC32" s="49">
        <f t="shared" si="218"/>
        <v>0</v>
      </c>
      <c r="DD32" s="49">
        <f t="shared" si="218"/>
        <v>0</v>
      </c>
      <c r="DE32" s="49">
        <f t="shared" si="218"/>
        <v>0</v>
      </c>
      <c r="DF32" s="49">
        <f t="shared" si="218"/>
        <v>0</v>
      </c>
      <c r="DG32" s="49">
        <f t="shared" si="218"/>
        <v>0</v>
      </c>
      <c r="DH32" s="49">
        <f t="shared" si="218"/>
        <v>0</v>
      </c>
      <c r="DI32" s="49">
        <f t="shared" si="218"/>
        <v>0</v>
      </c>
      <c r="DJ32" s="49">
        <f t="shared" si="218"/>
        <v>0</v>
      </c>
      <c r="DK32" s="49">
        <f t="shared" si="218"/>
        <v>0</v>
      </c>
      <c r="DL32" s="49">
        <f t="shared" si="218"/>
        <v>0</v>
      </c>
      <c r="DM32" s="49">
        <f t="shared" si="218"/>
        <v>0</v>
      </c>
      <c r="DN32" s="49">
        <f t="shared" si="218"/>
        <v>0</v>
      </c>
      <c r="DO32" s="49">
        <f t="shared" si="218"/>
        <v>0</v>
      </c>
      <c r="DP32" s="49">
        <f t="shared" si="218"/>
        <v>0</v>
      </c>
      <c r="DQ32" s="49">
        <f t="shared" si="218"/>
        <v>0</v>
      </c>
      <c r="DR32" s="49">
        <f t="shared" si="218"/>
        <v>0</v>
      </c>
      <c r="DS32" s="49">
        <f t="shared" si="218"/>
        <v>0</v>
      </c>
      <c r="DT32" s="49">
        <f t="shared" si="218"/>
        <v>0</v>
      </c>
      <c r="DU32" s="49">
        <f t="shared" si="218"/>
        <v>0</v>
      </c>
      <c r="DV32" s="49">
        <f t="shared" si="218"/>
        <v>0</v>
      </c>
      <c r="DW32" s="49">
        <f t="shared" si="218"/>
        <v>0</v>
      </c>
      <c r="DX32" s="49">
        <f t="shared" si="218"/>
        <v>0</v>
      </c>
      <c r="DY32" s="49">
        <f t="shared" si="218"/>
        <v>0</v>
      </c>
      <c r="DZ32" s="49">
        <f t="shared" si="218"/>
        <v>0</v>
      </c>
      <c r="EA32" s="49">
        <f t="shared" si="218"/>
        <v>0</v>
      </c>
      <c r="EB32" s="49">
        <f t="shared" si="218"/>
        <v>0</v>
      </c>
      <c r="EC32" s="49">
        <f t="shared" si="218"/>
        <v>0</v>
      </c>
      <c r="ED32" s="49">
        <f t="shared" si="218"/>
        <v>0</v>
      </c>
      <c r="EE32" s="49">
        <f t="shared" si="218"/>
        <v>0</v>
      </c>
      <c r="EF32" s="49">
        <f t="shared" si="218"/>
        <v>0</v>
      </c>
      <c r="EG32" s="49">
        <f t="shared" si="218"/>
        <v>0</v>
      </c>
      <c r="EH32" s="49">
        <f t="shared" si="218"/>
        <v>0</v>
      </c>
      <c r="EI32" s="49">
        <f t="shared" si="218"/>
        <v>0</v>
      </c>
      <c r="EJ32" s="49">
        <f t="shared" si="218"/>
        <v>0</v>
      </c>
      <c r="EK32" s="49">
        <f t="shared" si="218"/>
        <v>0</v>
      </c>
      <c r="EL32" s="49">
        <f t="shared" si="218"/>
        <v>0</v>
      </c>
      <c r="EM32" s="49">
        <f t="shared" si="218"/>
        <v>0</v>
      </c>
      <c r="EN32" s="49">
        <f t="shared" si="218"/>
        <v>0</v>
      </c>
      <c r="EO32" s="49">
        <f t="shared" si="218"/>
        <v>0</v>
      </c>
      <c r="EP32" s="49">
        <f t="shared" si="218"/>
        <v>0</v>
      </c>
      <c r="EQ32" s="49">
        <f t="shared" si="218"/>
        <v>0</v>
      </c>
      <c r="ER32" s="49">
        <f t="shared" si="218"/>
        <v>0</v>
      </c>
      <c r="ES32" s="49">
        <f t="shared" si="218"/>
        <v>0</v>
      </c>
      <c r="ET32" s="49">
        <f t="shared" ref="ET32:HE35" si="219">IF(ET$10="",0,IF(ET$1=1,SUMIFS(26:26,$1:$1,"&gt;="&amp;1,$1:$1,"&lt;="&amp;INT($N32/30))+($N32/30-INT($N32/30))*SUMIFS(26:26,$1:$1,INT($N32/30)+1),0)+($N32/30-INT($N32/30))*SUMIFS(26:26,$1:$1,ET$1+INT($N32/30)+1)+(INT($N32/30)+1-$N32/30)*SUMIFS(26:26,$1:$1,ET$1+INT($N32/30)))</f>
        <v>0</v>
      </c>
      <c r="EU32" s="49">
        <f t="shared" si="219"/>
        <v>0</v>
      </c>
      <c r="EV32" s="49">
        <f t="shared" si="219"/>
        <v>0</v>
      </c>
      <c r="EW32" s="49">
        <f t="shared" si="219"/>
        <v>0</v>
      </c>
      <c r="EX32" s="49">
        <f t="shared" si="219"/>
        <v>0</v>
      </c>
      <c r="EY32" s="49">
        <f t="shared" si="219"/>
        <v>0</v>
      </c>
      <c r="EZ32" s="49">
        <f t="shared" si="219"/>
        <v>0</v>
      </c>
      <c r="FA32" s="49">
        <f t="shared" si="219"/>
        <v>0</v>
      </c>
      <c r="FB32" s="49">
        <f t="shared" si="219"/>
        <v>0</v>
      </c>
      <c r="FC32" s="49">
        <f t="shared" si="219"/>
        <v>0</v>
      </c>
      <c r="FD32" s="49">
        <f t="shared" si="219"/>
        <v>0</v>
      </c>
      <c r="FE32" s="49">
        <f t="shared" si="219"/>
        <v>0</v>
      </c>
      <c r="FF32" s="49">
        <f t="shared" si="219"/>
        <v>0</v>
      </c>
      <c r="FG32" s="49">
        <f t="shared" si="219"/>
        <v>0</v>
      </c>
      <c r="FH32" s="49">
        <f t="shared" si="219"/>
        <v>0</v>
      </c>
      <c r="FI32" s="49">
        <f t="shared" si="219"/>
        <v>0</v>
      </c>
      <c r="FJ32" s="49">
        <f t="shared" si="219"/>
        <v>0</v>
      </c>
      <c r="FK32" s="49">
        <f t="shared" si="219"/>
        <v>0</v>
      </c>
      <c r="FL32" s="49">
        <f t="shared" si="219"/>
        <v>0</v>
      </c>
      <c r="FM32" s="49">
        <f t="shared" si="219"/>
        <v>0</v>
      </c>
      <c r="FN32" s="49">
        <f t="shared" si="219"/>
        <v>0</v>
      </c>
      <c r="FO32" s="49">
        <f t="shared" si="219"/>
        <v>0</v>
      </c>
      <c r="FP32" s="49">
        <f t="shared" si="219"/>
        <v>0</v>
      </c>
      <c r="FQ32" s="49">
        <f t="shared" si="219"/>
        <v>0</v>
      </c>
      <c r="FR32" s="49">
        <f t="shared" si="219"/>
        <v>0</v>
      </c>
      <c r="FS32" s="49">
        <f t="shared" si="219"/>
        <v>0</v>
      </c>
      <c r="FT32" s="49">
        <f t="shared" si="219"/>
        <v>0</v>
      </c>
      <c r="FU32" s="49">
        <f t="shared" si="219"/>
        <v>0</v>
      </c>
      <c r="FV32" s="49">
        <f t="shared" si="219"/>
        <v>0</v>
      </c>
      <c r="FW32" s="49">
        <f t="shared" si="219"/>
        <v>0</v>
      </c>
      <c r="FX32" s="49">
        <f t="shared" si="219"/>
        <v>0</v>
      </c>
      <c r="FY32" s="49">
        <f t="shared" si="219"/>
        <v>0</v>
      </c>
      <c r="FZ32" s="49">
        <f t="shared" si="219"/>
        <v>0</v>
      </c>
      <c r="GA32" s="49">
        <f t="shared" si="219"/>
        <v>0</v>
      </c>
      <c r="GB32" s="49">
        <f t="shared" si="219"/>
        <v>0</v>
      </c>
      <c r="GC32" s="49">
        <f t="shared" si="219"/>
        <v>0</v>
      </c>
      <c r="GD32" s="49">
        <f t="shared" si="219"/>
        <v>0</v>
      </c>
      <c r="GE32" s="49">
        <f t="shared" si="219"/>
        <v>0</v>
      </c>
      <c r="GF32" s="49">
        <f t="shared" si="219"/>
        <v>0</v>
      </c>
      <c r="GG32" s="49">
        <f t="shared" si="219"/>
        <v>0</v>
      </c>
      <c r="GH32" s="49">
        <f t="shared" si="219"/>
        <v>0</v>
      </c>
      <c r="GI32" s="49">
        <f t="shared" si="219"/>
        <v>0</v>
      </c>
      <c r="GJ32" s="49">
        <f t="shared" si="219"/>
        <v>0</v>
      </c>
      <c r="GK32" s="49">
        <f t="shared" si="219"/>
        <v>0</v>
      </c>
      <c r="GL32" s="49">
        <f t="shared" si="219"/>
        <v>0</v>
      </c>
      <c r="GM32" s="49">
        <f t="shared" si="219"/>
        <v>0</v>
      </c>
      <c r="GN32" s="49">
        <f t="shared" si="219"/>
        <v>0</v>
      </c>
      <c r="GO32" s="49">
        <f t="shared" si="219"/>
        <v>0</v>
      </c>
      <c r="GP32" s="49">
        <f t="shared" si="219"/>
        <v>0</v>
      </c>
      <c r="GQ32" s="49">
        <f t="shared" si="219"/>
        <v>0</v>
      </c>
      <c r="GR32" s="49">
        <f t="shared" si="219"/>
        <v>0</v>
      </c>
      <c r="GS32" s="49">
        <f t="shared" si="219"/>
        <v>0</v>
      </c>
      <c r="GT32" s="49">
        <f t="shared" si="219"/>
        <v>0</v>
      </c>
      <c r="GU32" s="49">
        <f t="shared" si="219"/>
        <v>0</v>
      </c>
      <c r="GV32" s="49">
        <f t="shared" si="219"/>
        <v>0</v>
      </c>
      <c r="GW32" s="49">
        <f t="shared" si="219"/>
        <v>0</v>
      </c>
      <c r="GX32" s="49">
        <f t="shared" si="219"/>
        <v>0</v>
      </c>
      <c r="GY32" s="49">
        <f t="shared" si="219"/>
        <v>0</v>
      </c>
      <c r="GZ32" s="49">
        <f t="shared" si="219"/>
        <v>0</v>
      </c>
      <c r="HA32" s="49">
        <f t="shared" si="219"/>
        <v>0</v>
      </c>
      <c r="HB32" s="49">
        <f t="shared" si="219"/>
        <v>0</v>
      </c>
      <c r="HC32" s="49">
        <f t="shared" si="219"/>
        <v>0</v>
      </c>
      <c r="HD32" s="49">
        <f t="shared" si="219"/>
        <v>0</v>
      </c>
      <c r="HE32" s="49">
        <f t="shared" si="219"/>
        <v>0</v>
      </c>
      <c r="HF32" s="49">
        <f t="shared" ref="HF32:HL35" si="220">IF(HF$10="",0,IF(HF$1=1,SUMIFS(26:26,$1:$1,"&gt;="&amp;1,$1:$1,"&lt;="&amp;INT($N32/30))+($N32/30-INT($N32/30))*SUMIFS(26:26,$1:$1,INT($N32/30)+1),0)+($N32/30-INT($N32/30))*SUMIFS(26:26,$1:$1,HF$1+INT($N32/30)+1)+(INT($N32/30)+1-$N32/30)*SUMIFS(26:26,$1:$1,HF$1+INT($N32/30)))</f>
        <v>0</v>
      </c>
      <c r="HG32" s="49">
        <f t="shared" si="220"/>
        <v>0</v>
      </c>
      <c r="HH32" s="49">
        <f t="shared" si="220"/>
        <v>0</v>
      </c>
      <c r="HI32" s="49">
        <f t="shared" si="220"/>
        <v>0</v>
      </c>
      <c r="HJ32" s="49">
        <f t="shared" si="220"/>
        <v>0</v>
      </c>
      <c r="HK32" s="49">
        <f t="shared" si="220"/>
        <v>0</v>
      </c>
      <c r="HL32" s="49">
        <f t="shared" si="220"/>
        <v>0</v>
      </c>
      <c r="HM32" s="4"/>
      <c r="HN32" s="4"/>
    </row>
    <row r="33" spans="1:222" s="1" customFormat="1" ht="10.199999999999999" x14ac:dyDescent="0.2">
      <c r="A33" s="4"/>
      <c r="B33" s="4"/>
      <c r="C33" s="4"/>
      <c r="D33" s="4"/>
      <c r="E33" s="43" t="str">
        <f>E31</f>
        <v>оборачиваемость в себестоимости</v>
      </c>
      <c r="F33" s="4"/>
      <c r="G33" s="4"/>
      <c r="H33" s="43" t="str">
        <f>списки!$K$14</f>
        <v>материалы</v>
      </c>
      <c r="I33" s="4"/>
      <c r="J33" s="4"/>
      <c r="K33" s="31" t="str">
        <f>IF($E33="","",INDEX(kpi!$H:$H,SUMIFS(kpi!$B:$B,kpi!$E:$E,$E33)))</f>
        <v>дни</v>
      </c>
      <c r="L33" s="4"/>
      <c r="M33" s="44" t="s">
        <v>6</v>
      </c>
      <c r="N33" s="91">
        <v>30</v>
      </c>
      <c r="O33" s="45"/>
      <c r="P33" s="4"/>
      <c r="Q33" s="4"/>
      <c r="R33" s="89">
        <f t="shared" si="216"/>
        <v>7600</v>
      </c>
      <c r="S33" s="4"/>
      <c r="T33" s="4"/>
      <c r="U33" s="49">
        <f t="shared" ref="U33:AJ35" si="221">IF(U$10="",0,IF(U$1=1,SUMIFS(27:27,$1:$1,"&gt;="&amp;1,$1:$1,"&lt;="&amp;INT($N33/30))+($N33/30-INT($N33/30))*SUMIFS(27:27,$1:$1,INT($N33/30)+1),0)+($N33/30-INT($N33/30))*SUMIFS(27:27,$1:$1,U$1+INT($N33/30)+1)+(INT($N33/30)+1-$N33/30)*SUMIFS(27:27,$1:$1,U$1+INT($N33/30)))</f>
        <v>0</v>
      </c>
      <c r="V33" s="49">
        <f t="shared" si="221"/>
        <v>600</v>
      </c>
      <c r="W33" s="49">
        <f t="shared" si="221"/>
        <v>1200</v>
      </c>
      <c r="X33" s="49">
        <f t="shared" si="221"/>
        <v>0</v>
      </c>
      <c r="Y33" s="49">
        <f t="shared" si="221"/>
        <v>2400</v>
      </c>
      <c r="Z33" s="49">
        <f t="shared" si="221"/>
        <v>0</v>
      </c>
      <c r="AA33" s="49">
        <f t="shared" si="221"/>
        <v>800</v>
      </c>
      <c r="AB33" s="49">
        <f t="shared" si="221"/>
        <v>1600</v>
      </c>
      <c r="AC33" s="49">
        <f t="shared" si="221"/>
        <v>1000</v>
      </c>
      <c r="AD33" s="49">
        <f t="shared" si="221"/>
        <v>0</v>
      </c>
      <c r="AE33" s="49">
        <f t="shared" si="221"/>
        <v>0</v>
      </c>
      <c r="AF33" s="49">
        <f t="shared" si="221"/>
        <v>0</v>
      </c>
      <c r="AG33" s="49">
        <f t="shared" si="221"/>
        <v>0</v>
      </c>
      <c r="AH33" s="49">
        <f t="shared" si="221"/>
        <v>0</v>
      </c>
      <c r="AI33" s="49">
        <f t="shared" si="221"/>
        <v>0</v>
      </c>
      <c r="AJ33" s="49">
        <f t="shared" si="221"/>
        <v>0</v>
      </c>
      <c r="AK33" s="49">
        <f t="shared" si="217"/>
        <v>0</v>
      </c>
      <c r="AL33" s="49">
        <f t="shared" si="217"/>
        <v>0</v>
      </c>
      <c r="AM33" s="49">
        <f t="shared" si="217"/>
        <v>0</v>
      </c>
      <c r="AN33" s="49">
        <f t="shared" si="217"/>
        <v>0</v>
      </c>
      <c r="AO33" s="49">
        <f t="shared" si="217"/>
        <v>0</v>
      </c>
      <c r="AP33" s="49">
        <f t="shared" si="217"/>
        <v>0</v>
      </c>
      <c r="AQ33" s="49">
        <f t="shared" si="217"/>
        <v>0</v>
      </c>
      <c r="AR33" s="49">
        <f t="shared" si="217"/>
        <v>0</v>
      </c>
      <c r="AS33" s="49">
        <f t="shared" si="217"/>
        <v>0</v>
      </c>
      <c r="AT33" s="49">
        <f t="shared" si="217"/>
        <v>0</v>
      </c>
      <c r="AU33" s="49">
        <f t="shared" si="217"/>
        <v>0</v>
      </c>
      <c r="AV33" s="49">
        <f t="shared" si="217"/>
        <v>0</v>
      </c>
      <c r="AW33" s="49">
        <f t="shared" si="217"/>
        <v>0</v>
      </c>
      <c r="AX33" s="49">
        <f t="shared" si="217"/>
        <v>0</v>
      </c>
      <c r="AY33" s="49">
        <f t="shared" si="217"/>
        <v>0</v>
      </c>
      <c r="AZ33" s="49">
        <f t="shared" si="217"/>
        <v>0</v>
      </c>
      <c r="BA33" s="49">
        <f t="shared" si="217"/>
        <v>0</v>
      </c>
      <c r="BB33" s="49">
        <f t="shared" si="217"/>
        <v>0</v>
      </c>
      <c r="BC33" s="49">
        <f t="shared" si="217"/>
        <v>0</v>
      </c>
      <c r="BD33" s="49">
        <f t="shared" si="217"/>
        <v>0</v>
      </c>
      <c r="BE33" s="49">
        <f t="shared" si="217"/>
        <v>0</v>
      </c>
      <c r="BF33" s="49">
        <f t="shared" si="217"/>
        <v>0</v>
      </c>
      <c r="BG33" s="49">
        <f t="shared" si="217"/>
        <v>0</v>
      </c>
      <c r="BH33" s="49">
        <f t="shared" si="217"/>
        <v>0</v>
      </c>
      <c r="BI33" s="49">
        <f t="shared" si="217"/>
        <v>0</v>
      </c>
      <c r="BJ33" s="49">
        <f t="shared" si="217"/>
        <v>0</v>
      </c>
      <c r="BK33" s="49">
        <f t="shared" si="217"/>
        <v>0</v>
      </c>
      <c r="BL33" s="49">
        <f t="shared" si="217"/>
        <v>0</v>
      </c>
      <c r="BM33" s="49">
        <f t="shared" si="217"/>
        <v>0</v>
      </c>
      <c r="BN33" s="49">
        <f t="shared" si="217"/>
        <v>0</v>
      </c>
      <c r="BO33" s="49">
        <f t="shared" si="217"/>
        <v>0</v>
      </c>
      <c r="BP33" s="49">
        <f t="shared" si="217"/>
        <v>0</v>
      </c>
      <c r="BQ33" s="49">
        <f t="shared" si="217"/>
        <v>0</v>
      </c>
      <c r="BR33" s="49">
        <f t="shared" si="217"/>
        <v>0</v>
      </c>
      <c r="BS33" s="49">
        <f t="shared" si="217"/>
        <v>0</v>
      </c>
      <c r="BT33" s="49">
        <f t="shared" si="217"/>
        <v>0</v>
      </c>
      <c r="BU33" s="49">
        <f t="shared" si="217"/>
        <v>0</v>
      </c>
      <c r="BV33" s="49">
        <f t="shared" si="217"/>
        <v>0</v>
      </c>
      <c r="BW33" s="49">
        <f t="shared" si="217"/>
        <v>0</v>
      </c>
      <c r="BX33" s="49">
        <f t="shared" si="217"/>
        <v>0</v>
      </c>
      <c r="BY33" s="49">
        <f t="shared" si="217"/>
        <v>0</v>
      </c>
      <c r="BZ33" s="49">
        <f t="shared" si="217"/>
        <v>0</v>
      </c>
      <c r="CA33" s="49">
        <f t="shared" si="217"/>
        <v>0</v>
      </c>
      <c r="CB33" s="49">
        <f t="shared" si="217"/>
        <v>0</v>
      </c>
      <c r="CC33" s="49">
        <f t="shared" si="217"/>
        <v>0</v>
      </c>
      <c r="CD33" s="49">
        <f t="shared" si="217"/>
        <v>0</v>
      </c>
      <c r="CE33" s="49">
        <f t="shared" si="217"/>
        <v>0</v>
      </c>
      <c r="CF33" s="49">
        <f t="shared" si="217"/>
        <v>0</v>
      </c>
      <c r="CG33" s="49">
        <f t="shared" si="217"/>
        <v>0</v>
      </c>
      <c r="CH33" s="49">
        <f t="shared" si="218"/>
        <v>0</v>
      </c>
      <c r="CI33" s="49">
        <f t="shared" si="218"/>
        <v>0</v>
      </c>
      <c r="CJ33" s="49">
        <f t="shared" si="218"/>
        <v>0</v>
      </c>
      <c r="CK33" s="49">
        <f t="shared" si="218"/>
        <v>0</v>
      </c>
      <c r="CL33" s="49">
        <f t="shared" si="218"/>
        <v>0</v>
      </c>
      <c r="CM33" s="49">
        <f t="shared" si="218"/>
        <v>0</v>
      </c>
      <c r="CN33" s="49">
        <f t="shared" si="218"/>
        <v>0</v>
      </c>
      <c r="CO33" s="49">
        <f t="shared" si="218"/>
        <v>0</v>
      </c>
      <c r="CP33" s="49">
        <f t="shared" si="218"/>
        <v>0</v>
      </c>
      <c r="CQ33" s="49">
        <f t="shared" si="218"/>
        <v>0</v>
      </c>
      <c r="CR33" s="49">
        <f t="shared" si="218"/>
        <v>0</v>
      </c>
      <c r="CS33" s="49">
        <f t="shared" si="218"/>
        <v>0</v>
      </c>
      <c r="CT33" s="49">
        <f t="shared" si="218"/>
        <v>0</v>
      </c>
      <c r="CU33" s="49">
        <f t="shared" si="218"/>
        <v>0</v>
      </c>
      <c r="CV33" s="49">
        <f t="shared" si="218"/>
        <v>0</v>
      </c>
      <c r="CW33" s="49">
        <f t="shared" si="218"/>
        <v>0</v>
      </c>
      <c r="CX33" s="49">
        <f t="shared" si="218"/>
        <v>0</v>
      </c>
      <c r="CY33" s="49">
        <f t="shared" si="218"/>
        <v>0</v>
      </c>
      <c r="CZ33" s="49">
        <f t="shared" si="218"/>
        <v>0</v>
      </c>
      <c r="DA33" s="49">
        <f t="shared" si="218"/>
        <v>0</v>
      </c>
      <c r="DB33" s="49">
        <f t="shared" si="218"/>
        <v>0</v>
      </c>
      <c r="DC33" s="49">
        <f t="shared" si="218"/>
        <v>0</v>
      </c>
      <c r="DD33" s="49">
        <f t="shared" si="218"/>
        <v>0</v>
      </c>
      <c r="DE33" s="49">
        <f t="shared" si="218"/>
        <v>0</v>
      </c>
      <c r="DF33" s="49">
        <f t="shared" si="218"/>
        <v>0</v>
      </c>
      <c r="DG33" s="49">
        <f t="shared" si="218"/>
        <v>0</v>
      </c>
      <c r="DH33" s="49">
        <f t="shared" si="218"/>
        <v>0</v>
      </c>
      <c r="DI33" s="49">
        <f t="shared" si="218"/>
        <v>0</v>
      </c>
      <c r="DJ33" s="49">
        <f t="shared" si="218"/>
        <v>0</v>
      </c>
      <c r="DK33" s="49">
        <f t="shared" si="218"/>
        <v>0</v>
      </c>
      <c r="DL33" s="49">
        <f t="shared" si="218"/>
        <v>0</v>
      </c>
      <c r="DM33" s="49">
        <f t="shared" si="218"/>
        <v>0</v>
      </c>
      <c r="DN33" s="49">
        <f t="shared" si="218"/>
        <v>0</v>
      </c>
      <c r="DO33" s="49">
        <f t="shared" si="218"/>
        <v>0</v>
      </c>
      <c r="DP33" s="49">
        <f t="shared" si="218"/>
        <v>0</v>
      </c>
      <c r="DQ33" s="49">
        <f t="shared" si="218"/>
        <v>0</v>
      </c>
      <c r="DR33" s="49">
        <f t="shared" si="218"/>
        <v>0</v>
      </c>
      <c r="DS33" s="49">
        <f t="shared" si="218"/>
        <v>0</v>
      </c>
      <c r="DT33" s="49">
        <f t="shared" si="218"/>
        <v>0</v>
      </c>
      <c r="DU33" s="49">
        <f t="shared" si="218"/>
        <v>0</v>
      </c>
      <c r="DV33" s="49">
        <f t="shared" si="218"/>
        <v>0</v>
      </c>
      <c r="DW33" s="49">
        <f t="shared" si="218"/>
        <v>0</v>
      </c>
      <c r="DX33" s="49">
        <f t="shared" si="218"/>
        <v>0</v>
      </c>
      <c r="DY33" s="49">
        <f t="shared" si="218"/>
        <v>0</v>
      </c>
      <c r="DZ33" s="49">
        <f t="shared" si="218"/>
        <v>0</v>
      </c>
      <c r="EA33" s="49">
        <f t="shared" si="218"/>
        <v>0</v>
      </c>
      <c r="EB33" s="49">
        <f t="shared" si="218"/>
        <v>0</v>
      </c>
      <c r="EC33" s="49">
        <f t="shared" si="218"/>
        <v>0</v>
      </c>
      <c r="ED33" s="49">
        <f t="shared" si="218"/>
        <v>0</v>
      </c>
      <c r="EE33" s="49">
        <f t="shared" si="218"/>
        <v>0</v>
      </c>
      <c r="EF33" s="49">
        <f t="shared" si="218"/>
        <v>0</v>
      </c>
      <c r="EG33" s="49">
        <f t="shared" si="218"/>
        <v>0</v>
      </c>
      <c r="EH33" s="49">
        <f t="shared" si="218"/>
        <v>0</v>
      </c>
      <c r="EI33" s="49">
        <f t="shared" si="218"/>
        <v>0</v>
      </c>
      <c r="EJ33" s="49">
        <f t="shared" si="218"/>
        <v>0</v>
      </c>
      <c r="EK33" s="49">
        <f t="shared" si="218"/>
        <v>0</v>
      </c>
      <c r="EL33" s="49">
        <f t="shared" si="218"/>
        <v>0</v>
      </c>
      <c r="EM33" s="49">
        <f t="shared" si="218"/>
        <v>0</v>
      </c>
      <c r="EN33" s="49">
        <f t="shared" si="218"/>
        <v>0</v>
      </c>
      <c r="EO33" s="49">
        <f t="shared" si="218"/>
        <v>0</v>
      </c>
      <c r="EP33" s="49">
        <f t="shared" si="218"/>
        <v>0</v>
      </c>
      <c r="EQ33" s="49">
        <f t="shared" si="218"/>
        <v>0</v>
      </c>
      <c r="ER33" s="49">
        <f t="shared" si="218"/>
        <v>0</v>
      </c>
      <c r="ES33" s="49">
        <f t="shared" si="218"/>
        <v>0</v>
      </c>
      <c r="ET33" s="49">
        <f t="shared" si="219"/>
        <v>0</v>
      </c>
      <c r="EU33" s="49">
        <f t="shared" si="219"/>
        <v>0</v>
      </c>
      <c r="EV33" s="49">
        <f t="shared" si="219"/>
        <v>0</v>
      </c>
      <c r="EW33" s="49">
        <f t="shared" si="219"/>
        <v>0</v>
      </c>
      <c r="EX33" s="49">
        <f t="shared" si="219"/>
        <v>0</v>
      </c>
      <c r="EY33" s="49">
        <f t="shared" si="219"/>
        <v>0</v>
      </c>
      <c r="EZ33" s="49">
        <f t="shared" si="219"/>
        <v>0</v>
      </c>
      <c r="FA33" s="49">
        <f t="shared" si="219"/>
        <v>0</v>
      </c>
      <c r="FB33" s="49">
        <f t="shared" si="219"/>
        <v>0</v>
      </c>
      <c r="FC33" s="49">
        <f t="shared" si="219"/>
        <v>0</v>
      </c>
      <c r="FD33" s="49">
        <f t="shared" si="219"/>
        <v>0</v>
      </c>
      <c r="FE33" s="49">
        <f t="shared" si="219"/>
        <v>0</v>
      </c>
      <c r="FF33" s="49">
        <f t="shared" si="219"/>
        <v>0</v>
      </c>
      <c r="FG33" s="49">
        <f t="shared" si="219"/>
        <v>0</v>
      </c>
      <c r="FH33" s="49">
        <f t="shared" si="219"/>
        <v>0</v>
      </c>
      <c r="FI33" s="49">
        <f t="shared" si="219"/>
        <v>0</v>
      </c>
      <c r="FJ33" s="49">
        <f t="shared" si="219"/>
        <v>0</v>
      </c>
      <c r="FK33" s="49">
        <f t="shared" si="219"/>
        <v>0</v>
      </c>
      <c r="FL33" s="49">
        <f t="shared" si="219"/>
        <v>0</v>
      </c>
      <c r="FM33" s="49">
        <f t="shared" si="219"/>
        <v>0</v>
      </c>
      <c r="FN33" s="49">
        <f t="shared" si="219"/>
        <v>0</v>
      </c>
      <c r="FO33" s="49">
        <f t="shared" si="219"/>
        <v>0</v>
      </c>
      <c r="FP33" s="49">
        <f t="shared" si="219"/>
        <v>0</v>
      </c>
      <c r="FQ33" s="49">
        <f t="shared" si="219"/>
        <v>0</v>
      </c>
      <c r="FR33" s="49">
        <f t="shared" si="219"/>
        <v>0</v>
      </c>
      <c r="FS33" s="49">
        <f t="shared" si="219"/>
        <v>0</v>
      </c>
      <c r="FT33" s="49">
        <f t="shared" si="219"/>
        <v>0</v>
      </c>
      <c r="FU33" s="49">
        <f t="shared" si="219"/>
        <v>0</v>
      </c>
      <c r="FV33" s="49">
        <f t="shared" si="219"/>
        <v>0</v>
      </c>
      <c r="FW33" s="49">
        <f t="shared" si="219"/>
        <v>0</v>
      </c>
      <c r="FX33" s="49">
        <f t="shared" si="219"/>
        <v>0</v>
      </c>
      <c r="FY33" s="49">
        <f t="shared" si="219"/>
        <v>0</v>
      </c>
      <c r="FZ33" s="49">
        <f t="shared" si="219"/>
        <v>0</v>
      </c>
      <c r="GA33" s="49">
        <f t="shared" si="219"/>
        <v>0</v>
      </c>
      <c r="GB33" s="49">
        <f t="shared" si="219"/>
        <v>0</v>
      </c>
      <c r="GC33" s="49">
        <f t="shared" si="219"/>
        <v>0</v>
      </c>
      <c r="GD33" s="49">
        <f t="shared" si="219"/>
        <v>0</v>
      </c>
      <c r="GE33" s="49">
        <f t="shared" si="219"/>
        <v>0</v>
      </c>
      <c r="GF33" s="49">
        <f t="shared" si="219"/>
        <v>0</v>
      </c>
      <c r="GG33" s="49">
        <f t="shared" si="219"/>
        <v>0</v>
      </c>
      <c r="GH33" s="49">
        <f t="shared" si="219"/>
        <v>0</v>
      </c>
      <c r="GI33" s="49">
        <f t="shared" si="219"/>
        <v>0</v>
      </c>
      <c r="GJ33" s="49">
        <f t="shared" si="219"/>
        <v>0</v>
      </c>
      <c r="GK33" s="49">
        <f t="shared" si="219"/>
        <v>0</v>
      </c>
      <c r="GL33" s="49">
        <f t="shared" si="219"/>
        <v>0</v>
      </c>
      <c r="GM33" s="49">
        <f t="shared" si="219"/>
        <v>0</v>
      </c>
      <c r="GN33" s="49">
        <f t="shared" si="219"/>
        <v>0</v>
      </c>
      <c r="GO33" s="49">
        <f t="shared" si="219"/>
        <v>0</v>
      </c>
      <c r="GP33" s="49">
        <f t="shared" si="219"/>
        <v>0</v>
      </c>
      <c r="GQ33" s="49">
        <f t="shared" si="219"/>
        <v>0</v>
      </c>
      <c r="GR33" s="49">
        <f t="shared" si="219"/>
        <v>0</v>
      </c>
      <c r="GS33" s="49">
        <f t="shared" si="219"/>
        <v>0</v>
      </c>
      <c r="GT33" s="49">
        <f t="shared" si="219"/>
        <v>0</v>
      </c>
      <c r="GU33" s="49">
        <f t="shared" si="219"/>
        <v>0</v>
      </c>
      <c r="GV33" s="49">
        <f t="shared" si="219"/>
        <v>0</v>
      </c>
      <c r="GW33" s="49">
        <f t="shared" si="219"/>
        <v>0</v>
      </c>
      <c r="GX33" s="49">
        <f t="shared" si="219"/>
        <v>0</v>
      </c>
      <c r="GY33" s="49">
        <f t="shared" si="219"/>
        <v>0</v>
      </c>
      <c r="GZ33" s="49">
        <f t="shared" si="219"/>
        <v>0</v>
      </c>
      <c r="HA33" s="49">
        <f t="shared" si="219"/>
        <v>0</v>
      </c>
      <c r="HB33" s="49">
        <f t="shared" si="219"/>
        <v>0</v>
      </c>
      <c r="HC33" s="49">
        <f t="shared" si="219"/>
        <v>0</v>
      </c>
      <c r="HD33" s="49">
        <f t="shared" si="219"/>
        <v>0</v>
      </c>
      <c r="HE33" s="49">
        <f t="shared" si="219"/>
        <v>0</v>
      </c>
      <c r="HF33" s="49">
        <f t="shared" si="220"/>
        <v>0</v>
      </c>
      <c r="HG33" s="49">
        <f t="shared" si="220"/>
        <v>0</v>
      </c>
      <c r="HH33" s="49">
        <f t="shared" si="220"/>
        <v>0</v>
      </c>
      <c r="HI33" s="49">
        <f t="shared" si="220"/>
        <v>0</v>
      </c>
      <c r="HJ33" s="49">
        <f t="shared" si="220"/>
        <v>0</v>
      </c>
      <c r="HK33" s="49">
        <f t="shared" si="220"/>
        <v>0</v>
      </c>
      <c r="HL33" s="49">
        <f t="shared" si="220"/>
        <v>0</v>
      </c>
      <c r="HM33" s="4"/>
      <c r="HN33" s="4"/>
    </row>
    <row r="34" spans="1:222" s="1" customFormat="1" ht="10.199999999999999" x14ac:dyDescent="0.2">
      <c r="A34" s="4"/>
      <c r="B34" s="4"/>
      <c r="C34" s="4"/>
      <c r="D34" s="4"/>
      <c r="E34" s="43" t="str">
        <f>E31</f>
        <v>оборачиваемость в себестоимости</v>
      </c>
      <c r="F34" s="4"/>
      <c r="G34" s="4"/>
      <c r="H34" s="43" t="str">
        <f>списки!$K$15</f>
        <v>работы подрядные</v>
      </c>
      <c r="I34" s="4"/>
      <c r="J34" s="4"/>
      <c r="K34" s="31" t="str">
        <f>IF($E34="","",INDEX(kpi!$H:$H,SUMIFS(kpi!$B:$B,kpi!$E:$E,$E34)))</f>
        <v>дни</v>
      </c>
      <c r="L34" s="4"/>
      <c r="M34" s="44" t="s">
        <v>6</v>
      </c>
      <c r="N34" s="91">
        <v>15</v>
      </c>
      <c r="O34" s="45"/>
      <c r="P34" s="4"/>
      <c r="Q34" s="4"/>
      <c r="R34" s="89">
        <f t="shared" si="216"/>
        <v>11800</v>
      </c>
      <c r="S34" s="4"/>
      <c r="T34" s="4"/>
      <c r="U34" s="49">
        <f t="shared" si="221"/>
        <v>0</v>
      </c>
      <c r="V34" s="49">
        <f t="shared" ref="V34:CG35" si="222">IF(V$10="",0,IF(V$1=1,SUMIFS(28:28,$1:$1,"&gt;="&amp;1,$1:$1,"&lt;="&amp;INT($N34/30))+($N34/30-INT($N34/30))*SUMIFS(28:28,$1:$1,INT($N34/30)+1),0)+($N34/30-INT($N34/30))*SUMIFS(28:28,$1:$1,V$1+INT($N34/30)+1)+(INT($N34/30)+1-$N34/30)*SUMIFS(28:28,$1:$1,V$1+INT($N34/30)))</f>
        <v>100</v>
      </c>
      <c r="W34" s="49">
        <f t="shared" si="222"/>
        <v>300</v>
      </c>
      <c r="X34" s="49">
        <f t="shared" si="222"/>
        <v>200</v>
      </c>
      <c r="Y34" s="49">
        <f t="shared" si="222"/>
        <v>1200</v>
      </c>
      <c r="Z34" s="49">
        <f t="shared" si="222"/>
        <v>1200</v>
      </c>
      <c r="AA34" s="49">
        <f t="shared" si="222"/>
        <v>800</v>
      </c>
      <c r="AB34" s="49">
        <f t="shared" si="222"/>
        <v>2400</v>
      </c>
      <c r="AC34" s="49">
        <f t="shared" si="222"/>
        <v>3600</v>
      </c>
      <c r="AD34" s="49">
        <f t="shared" si="222"/>
        <v>2000</v>
      </c>
      <c r="AE34" s="49">
        <f t="shared" si="222"/>
        <v>0</v>
      </c>
      <c r="AF34" s="49">
        <f t="shared" si="222"/>
        <v>0</v>
      </c>
      <c r="AG34" s="49">
        <f t="shared" si="222"/>
        <v>0</v>
      </c>
      <c r="AH34" s="49">
        <f t="shared" si="222"/>
        <v>0</v>
      </c>
      <c r="AI34" s="49">
        <f t="shared" si="222"/>
        <v>0</v>
      </c>
      <c r="AJ34" s="49">
        <f t="shared" si="222"/>
        <v>0</v>
      </c>
      <c r="AK34" s="49">
        <f t="shared" si="222"/>
        <v>0</v>
      </c>
      <c r="AL34" s="49">
        <f t="shared" si="222"/>
        <v>0</v>
      </c>
      <c r="AM34" s="49">
        <f t="shared" si="222"/>
        <v>0</v>
      </c>
      <c r="AN34" s="49">
        <f t="shared" si="222"/>
        <v>0</v>
      </c>
      <c r="AO34" s="49">
        <f t="shared" si="222"/>
        <v>0</v>
      </c>
      <c r="AP34" s="49">
        <f t="shared" si="222"/>
        <v>0</v>
      </c>
      <c r="AQ34" s="49">
        <f t="shared" si="222"/>
        <v>0</v>
      </c>
      <c r="AR34" s="49">
        <f t="shared" si="222"/>
        <v>0</v>
      </c>
      <c r="AS34" s="49">
        <f t="shared" si="222"/>
        <v>0</v>
      </c>
      <c r="AT34" s="49">
        <f t="shared" si="222"/>
        <v>0</v>
      </c>
      <c r="AU34" s="49">
        <f t="shared" si="222"/>
        <v>0</v>
      </c>
      <c r="AV34" s="49">
        <f t="shared" si="222"/>
        <v>0</v>
      </c>
      <c r="AW34" s="49">
        <f t="shared" si="222"/>
        <v>0</v>
      </c>
      <c r="AX34" s="49">
        <f t="shared" si="222"/>
        <v>0</v>
      </c>
      <c r="AY34" s="49">
        <f t="shared" si="222"/>
        <v>0</v>
      </c>
      <c r="AZ34" s="49">
        <f t="shared" si="222"/>
        <v>0</v>
      </c>
      <c r="BA34" s="49">
        <f t="shared" si="222"/>
        <v>0</v>
      </c>
      <c r="BB34" s="49">
        <f t="shared" si="222"/>
        <v>0</v>
      </c>
      <c r="BC34" s="49">
        <f t="shared" si="222"/>
        <v>0</v>
      </c>
      <c r="BD34" s="49">
        <f t="shared" si="222"/>
        <v>0</v>
      </c>
      <c r="BE34" s="49">
        <f t="shared" si="222"/>
        <v>0</v>
      </c>
      <c r="BF34" s="49">
        <f t="shared" si="222"/>
        <v>0</v>
      </c>
      <c r="BG34" s="49">
        <f t="shared" si="222"/>
        <v>0</v>
      </c>
      <c r="BH34" s="49">
        <f t="shared" si="222"/>
        <v>0</v>
      </c>
      <c r="BI34" s="49">
        <f t="shared" si="222"/>
        <v>0</v>
      </c>
      <c r="BJ34" s="49">
        <f t="shared" si="222"/>
        <v>0</v>
      </c>
      <c r="BK34" s="49">
        <f t="shared" si="222"/>
        <v>0</v>
      </c>
      <c r="BL34" s="49">
        <f t="shared" si="222"/>
        <v>0</v>
      </c>
      <c r="BM34" s="49">
        <f t="shared" si="222"/>
        <v>0</v>
      </c>
      <c r="BN34" s="49">
        <f t="shared" si="222"/>
        <v>0</v>
      </c>
      <c r="BO34" s="49">
        <f t="shared" si="222"/>
        <v>0</v>
      </c>
      <c r="BP34" s="49">
        <f t="shared" si="222"/>
        <v>0</v>
      </c>
      <c r="BQ34" s="49">
        <f t="shared" si="222"/>
        <v>0</v>
      </c>
      <c r="BR34" s="49">
        <f t="shared" si="222"/>
        <v>0</v>
      </c>
      <c r="BS34" s="49">
        <f t="shared" si="222"/>
        <v>0</v>
      </c>
      <c r="BT34" s="49">
        <f t="shared" si="222"/>
        <v>0</v>
      </c>
      <c r="BU34" s="49">
        <f t="shared" si="222"/>
        <v>0</v>
      </c>
      <c r="BV34" s="49">
        <f t="shared" si="222"/>
        <v>0</v>
      </c>
      <c r="BW34" s="49">
        <f t="shared" si="222"/>
        <v>0</v>
      </c>
      <c r="BX34" s="49">
        <f t="shared" si="222"/>
        <v>0</v>
      </c>
      <c r="BY34" s="49">
        <f t="shared" si="222"/>
        <v>0</v>
      </c>
      <c r="BZ34" s="49">
        <f t="shared" si="222"/>
        <v>0</v>
      </c>
      <c r="CA34" s="49">
        <f t="shared" si="222"/>
        <v>0</v>
      </c>
      <c r="CB34" s="49">
        <f t="shared" si="222"/>
        <v>0</v>
      </c>
      <c r="CC34" s="49">
        <f t="shared" si="222"/>
        <v>0</v>
      </c>
      <c r="CD34" s="49">
        <f t="shared" si="222"/>
        <v>0</v>
      </c>
      <c r="CE34" s="49">
        <f t="shared" si="222"/>
        <v>0</v>
      </c>
      <c r="CF34" s="49">
        <f t="shared" si="222"/>
        <v>0</v>
      </c>
      <c r="CG34" s="49">
        <f t="shared" si="222"/>
        <v>0</v>
      </c>
      <c r="CH34" s="49">
        <f t="shared" si="218"/>
        <v>0</v>
      </c>
      <c r="CI34" s="49">
        <f t="shared" si="218"/>
        <v>0</v>
      </c>
      <c r="CJ34" s="49">
        <f t="shared" si="218"/>
        <v>0</v>
      </c>
      <c r="CK34" s="49">
        <f t="shared" si="218"/>
        <v>0</v>
      </c>
      <c r="CL34" s="49">
        <f t="shared" si="218"/>
        <v>0</v>
      </c>
      <c r="CM34" s="49">
        <f t="shared" si="218"/>
        <v>0</v>
      </c>
      <c r="CN34" s="49">
        <f t="shared" si="218"/>
        <v>0</v>
      </c>
      <c r="CO34" s="49">
        <f t="shared" si="218"/>
        <v>0</v>
      </c>
      <c r="CP34" s="49">
        <f t="shared" si="218"/>
        <v>0</v>
      </c>
      <c r="CQ34" s="49">
        <f t="shared" si="218"/>
        <v>0</v>
      </c>
      <c r="CR34" s="49">
        <f t="shared" si="218"/>
        <v>0</v>
      </c>
      <c r="CS34" s="49">
        <f t="shared" si="218"/>
        <v>0</v>
      </c>
      <c r="CT34" s="49">
        <f t="shared" si="218"/>
        <v>0</v>
      </c>
      <c r="CU34" s="49">
        <f t="shared" si="218"/>
        <v>0</v>
      </c>
      <c r="CV34" s="49">
        <f t="shared" si="218"/>
        <v>0</v>
      </c>
      <c r="CW34" s="49">
        <f t="shared" si="218"/>
        <v>0</v>
      </c>
      <c r="CX34" s="49">
        <f t="shared" si="218"/>
        <v>0</v>
      </c>
      <c r="CY34" s="49">
        <f t="shared" si="218"/>
        <v>0</v>
      </c>
      <c r="CZ34" s="49">
        <f t="shared" si="218"/>
        <v>0</v>
      </c>
      <c r="DA34" s="49">
        <f t="shared" si="218"/>
        <v>0</v>
      </c>
      <c r="DB34" s="49">
        <f t="shared" si="218"/>
        <v>0</v>
      </c>
      <c r="DC34" s="49">
        <f t="shared" si="218"/>
        <v>0</v>
      </c>
      <c r="DD34" s="49">
        <f t="shared" si="218"/>
        <v>0</v>
      </c>
      <c r="DE34" s="49">
        <f t="shared" si="218"/>
        <v>0</v>
      </c>
      <c r="DF34" s="49">
        <f t="shared" si="218"/>
        <v>0</v>
      </c>
      <c r="DG34" s="49">
        <f t="shared" si="218"/>
        <v>0</v>
      </c>
      <c r="DH34" s="49">
        <f t="shared" si="218"/>
        <v>0</v>
      </c>
      <c r="DI34" s="49">
        <f t="shared" si="218"/>
        <v>0</v>
      </c>
      <c r="DJ34" s="49">
        <f t="shared" si="218"/>
        <v>0</v>
      </c>
      <c r="DK34" s="49">
        <f t="shared" si="218"/>
        <v>0</v>
      </c>
      <c r="DL34" s="49">
        <f t="shared" si="218"/>
        <v>0</v>
      </c>
      <c r="DM34" s="49">
        <f t="shared" si="218"/>
        <v>0</v>
      </c>
      <c r="DN34" s="49">
        <f t="shared" si="218"/>
        <v>0</v>
      </c>
      <c r="DO34" s="49">
        <f t="shared" si="218"/>
        <v>0</v>
      </c>
      <c r="DP34" s="49">
        <f t="shared" si="218"/>
        <v>0</v>
      </c>
      <c r="DQ34" s="49">
        <f t="shared" si="218"/>
        <v>0</v>
      </c>
      <c r="DR34" s="49">
        <f t="shared" si="218"/>
        <v>0</v>
      </c>
      <c r="DS34" s="49">
        <f t="shared" si="218"/>
        <v>0</v>
      </c>
      <c r="DT34" s="49">
        <f t="shared" si="218"/>
        <v>0</v>
      </c>
      <c r="DU34" s="49">
        <f t="shared" si="218"/>
        <v>0</v>
      </c>
      <c r="DV34" s="49">
        <f t="shared" si="218"/>
        <v>0</v>
      </c>
      <c r="DW34" s="49">
        <f t="shared" si="218"/>
        <v>0</v>
      </c>
      <c r="DX34" s="49">
        <f t="shared" si="218"/>
        <v>0</v>
      </c>
      <c r="DY34" s="49">
        <f t="shared" si="218"/>
        <v>0</v>
      </c>
      <c r="DZ34" s="49">
        <f t="shared" si="218"/>
        <v>0</v>
      </c>
      <c r="EA34" s="49">
        <f t="shared" si="218"/>
        <v>0</v>
      </c>
      <c r="EB34" s="49">
        <f t="shared" si="218"/>
        <v>0</v>
      </c>
      <c r="EC34" s="49">
        <f t="shared" si="218"/>
        <v>0</v>
      </c>
      <c r="ED34" s="49">
        <f t="shared" si="218"/>
        <v>0</v>
      </c>
      <c r="EE34" s="49">
        <f t="shared" si="218"/>
        <v>0</v>
      </c>
      <c r="EF34" s="49">
        <f t="shared" si="218"/>
        <v>0</v>
      </c>
      <c r="EG34" s="49">
        <f t="shared" si="218"/>
        <v>0</v>
      </c>
      <c r="EH34" s="49">
        <f t="shared" si="218"/>
        <v>0</v>
      </c>
      <c r="EI34" s="49">
        <f t="shared" si="218"/>
        <v>0</v>
      </c>
      <c r="EJ34" s="49">
        <f t="shared" si="218"/>
        <v>0</v>
      </c>
      <c r="EK34" s="49">
        <f t="shared" si="218"/>
        <v>0</v>
      </c>
      <c r="EL34" s="49">
        <f t="shared" si="218"/>
        <v>0</v>
      </c>
      <c r="EM34" s="49">
        <f t="shared" si="218"/>
        <v>0</v>
      </c>
      <c r="EN34" s="49">
        <f t="shared" si="218"/>
        <v>0</v>
      </c>
      <c r="EO34" s="49">
        <f t="shared" si="218"/>
        <v>0</v>
      </c>
      <c r="EP34" s="49">
        <f t="shared" si="218"/>
        <v>0</v>
      </c>
      <c r="EQ34" s="49">
        <f t="shared" si="218"/>
        <v>0</v>
      </c>
      <c r="ER34" s="49">
        <f t="shared" si="218"/>
        <v>0</v>
      </c>
      <c r="ES34" s="49">
        <f t="shared" si="218"/>
        <v>0</v>
      </c>
      <c r="ET34" s="49">
        <f t="shared" si="219"/>
        <v>0</v>
      </c>
      <c r="EU34" s="49">
        <f t="shared" si="219"/>
        <v>0</v>
      </c>
      <c r="EV34" s="49">
        <f t="shared" si="219"/>
        <v>0</v>
      </c>
      <c r="EW34" s="49">
        <f t="shared" si="219"/>
        <v>0</v>
      </c>
      <c r="EX34" s="49">
        <f t="shared" si="219"/>
        <v>0</v>
      </c>
      <c r="EY34" s="49">
        <f t="shared" si="219"/>
        <v>0</v>
      </c>
      <c r="EZ34" s="49">
        <f t="shared" si="219"/>
        <v>0</v>
      </c>
      <c r="FA34" s="49">
        <f t="shared" si="219"/>
        <v>0</v>
      </c>
      <c r="FB34" s="49">
        <f t="shared" si="219"/>
        <v>0</v>
      </c>
      <c r="FC34" s="49">
        <f t="shared" si="219"/>
        <v>0</v>
      </c>
      <c r="FD34" s="49">
        <f t="shared" si="219"/>
        <v>0</v>
      </c>
      <c r="FE34" s="49">
        <f t="shared" si="219"/>
        <v>0</v>
      </c>
      <c r="FF34" s="49">
        <f t="shared" si="219"/>
        <v>0</v>
      </c>
      <c r="FG34" s="49">
        <f t="shared" si="219"/>
        <v>0</v>
      </c>
      <c r="FH34" s="49">
        <f t="shared" si="219"/>
        <v>0</v>
      </c>
      <c r="FI34" s="49">
        <f t="shared" si="219"/>
        <v>0</v>
      </c>
      <c r="FJ34" s="49">
        <f t="shared" si="219"/>
        <v>0</v>
      </c>
      <c r="FK34" s="49">
        <f t="shared" si="219"/>
        <v>0</v>
      </c>
      <c r="FL34" s="49">
        <f t="shared" si="219"/>
        <v>0</v>
      </c>
      <c r="FM34" s="49">
        <f t="shared" si="219"/>
        <v>0</v>
      </c>
      <c r="FN34" s="49">
        <f t="shared" si="219"/>
        <v>0</v>
      </c>
      <c r="FO34" s="49">
        <f t="shared" si="219"/>
        <v>0</v>
      </c>
      <c r="FP34" s="49">
        <f t="shared" si="219"/>
        <v>0</v>
      </c>
      <c r="FQ34" s="49">
        <f t="shared" si="219"/>
        <v>0</v>
      </c>
      <c r="FR34" s="49">
        <f t="shared" si="219"/>
        <v>0</v>
      </c>
      <c r="FS34" s="49">
        <f t="shared" si="219"/>
        <v>0</v>
      </c>
      <c r="FT34" s="49">
        <f t="shared" si="219"/>
        <v>0</v>
      </c>
      <c r="FU34" s="49">
        <f t="shared" si="219"/>
        <v>0</v>
      </c>
      <c r="FV34" s="49">
        <f t="shared" si="219"/>
        <v>0</v>
      </c>
      <c r="FW34" s="49">
        <f t="shared" si="219"/>
        <v>0</v>
      </c>
      <c r="FX34" s="49">
        <f t="shared" si="219"/>
        <v>0</v>
      </c>
      <c r="FY34" s="49">
        <f t="shared" si="219"/>
        <v>0</v>
      </c>
      <c r="FZ34" s="49">
        <f t="shared" si="219"/>
        <v>0</v>
      </c>
      <c r="GA34" s="49">
        <f t="shared" si="219"/>
        <v>0</v>
      </c>
      <c r="GB34" s="49">
        <f t="shared" si="219"/>
        <v>0</v>
      </c>
      <c r="GC34" s="49">
        <f t="shared" si="219"/>
        <v>0</v>
      </c>
      <c r="GD34" s="49">
        <f t="shared" si="219"/>
        <v>0</v>
      </c>
      <c r="GE34" s="49">
        <f t="shared" si="219"/>
        <v>0</v>
      </c>
      <c r="GF34" s="49">
        <f t="shared" si="219"/>
        <v>0</v>
      </c>
      <c r="GG34" s="49">
        <f t="shared" si="219"/>
        <v>0</v>
      </c>
      <c r="GH34" s="49">
        <f t="shared" si="219"/>
        <v>0</v>
      </c>
      <c r="GI34" s="49">
        <f t="shared" si="219"/>
        <v>0</v>
      </c>
      <c r="GJ34" s="49">
        <f t="shared" si="219"/>
        <v>0</v>
      </c>
      <c r="GK34" s="49">
        <f t="shared" si="219"/>
        <v>0</v>
      </c>
      <c r="GL34" s="49">
        <f t="shared" si="219"/>
        <v>0</v>
      </c>
      <c r="GM34" s="49">
        <f t="shared" si="219"/>
        <v>0</v>
      </c>
      <c r="GN34" s="49">
        <f t="shared" si="219"/>
        <v>0</v>
      </c>
      <c r="GO34" s="49">
        <f t="shared" si="219"/>
        <v>0</v>
      </c>
      <c r="GP34" s="49">
        <f t="shared" si="219"/>
        <v>0</v>
      </c>
      <c r="GQ34" s="49">
        <f t="shared" si="219"/>
        <v>0</v>
      </c>
      <c r="GR34" s="49">
        <f t="shared" si="219"/>
        <v>0</v>
      </c>
      <c r="GS34" s="49">
        <f t="shared" si="219"/>
        <v>0</v>
      </c>
      <c r="GT34" s="49">
        <f t="shared" si="219"/>
        <v>0</v>
      </c>
      <c r="GU34" s="49">
        <f t="shared" si="219"/>
        <v>0</v>
      </c>
      <c r="GV34" s="49">
        <f t="shared" si="219"/>
        <v>0</v>
      </c>
      <c r="GW34" s="49">
        <f t="shared" si="219"/>
        <v>0</v>
      </c>
      <c r="GX34" s="49">
        <f t="shared" si="219"/>
        <v>0</v>
      </c>
      <c r="GY34" s="49">
        <f t="shared" si="219"/>
        <v>0</v>
      </c>
      <c r="GZ34" s="49">
        <f t="shared" si="219"/>
        <v>0</v>
      </c>
      <c r="HA34" s="49">
        <f t="shared" si="219"/>
        <v>0</v>
      </c>
      <c r="HB34" s="49">
        <f t="shared" si="219"/>
        <v>0</v>
      </c>
      <c r="HC34" s="49">
        <f t="shared" si="219"/>
        <v>0</v>
      </c>
      <c r="HD34" s="49">
        <f t="shared" si="219"/>
        <v>0</v>
      </c>
      <c r="HE34" s="49">
        <f t="shared" si="219"/>
        <v>0</v>
      </c>
      <c r="HF34" s="49">
        <f t="shared" si="220"/>
        <v>0</v>
      </c>
      <c r="HG34" s="49">
        <f t="shared" si="220"/>
        <v>0</v>
      </c>
      <c r="HH34" s="49">
        <f t="shared" si="220"/>
        <v>0</v>
      </c>
      <c r="HI34" s="49">
        <f t="shared" si="220"/>
        <v>0</v>
      </c>
      <c r="HJ34" s="49">
        <f t="shared" si="220"/>
        <v>0</v>
      </c>
      <c r="HK34" s="49">
        <f t="shared" si="220"/>
        <v>0</v>
      </c>
      <c r="HL34" s="49">
        <f t="shared" si="220"/>
        <v>0</v>
      </c>
      <c r="HM34" s="4"/>
      <c r="HN34" s="4"/>
    </row>
    <row r="35" spans="1:222" s="1" customFormat="1" ht="10.199999999999999" x14ac:dyDescent="0.2">
      <c r="A35" s="4"/>
      <c r="B35" s="4"/>
      <c r="C35" s="4"/>
      <c r="D35" s="4"/>
      <c r="E35" s="43" t="str">
        <f>E31</f>
        <v>оборачиваемость в себестоимости</v>
      </c>
      <c r="F35" s="4"/>
      <c r="G35" s="4"/>
      <c r="H35" s="43" t="str">
        <f>списки!$K$16</f>
        <v>работы собств. персонала</v>
      </c>
      <c r="I35" s="4"/>
      <c r="J35" s="4"/>
      <c r="K35" s="31" t="str">
        <f>IF($E35="","",INDEX(kpi!$H:$H,SUMIFS(kpi!$B:$B,kpi!$E:$E,$E35)))</f>
        <v>дни</v>
      </c>
      <c r="L35" s="4"/>
      <c r="M35" s="44" t="s">
        <v>6</v>
      </c>
      <c r="N35" s="91">
        <v>0</v>
      </c>
      <c r="O35" s="45"/>
      <c r="P35" s="4"/>
      <c r="Q35" s="4"/>
      <c r="R35" s="89">
        <f t="shared" si="216"/>
        <v>14200</v>
      </c>
      <c r="S35" s="4"/>
      <c r="T35" s="4"/>
      <c r="U35" s="49">
        <f t="shared" si="221"/>
        <v>0</v>
      </c>
      <c r="V35" s="49">
        <f t="shared" si="222"/>
        <v>0</v>
      </c>
      <c r="W35" s="49">
        <f t="shared" si="222"/>
        <v>400.00000000000011</v>
      </c>
      <c r="X35" s="49">
        <f t="shared" si="222"/>
        <v>800.00000000000023</v>
      </c>
      <c r="Y35" s="49">
        <f t="shared" si="222"/>
        <v>0</v>
      </c>
      <c r="Z35" s="49">
        <f t="shared" si="222"/>
        <v>3600.0000000000005</v>
      </c>
      <c r="AA35" s="49">
        <f t="shared" si="222"/>
        <v>0</v>
      </c>
      <c r="AB35" s="49">
        <f t="shared" si="222"/>
        <v>1199.9999999999998</v>
      </c>
      <c r="AC35" s="49">
        <f t="shared" si="222"/>
        <v>3199.9999999999991</v>
      </c>
      <c r="AD35" s="49">
        <f t="shared" si="222"/>
        <v>5000</v>
      </c>
      <c r="AE35" s="49">
        <f t="shared" si="222"/>
        <v>0</v>
      </c>
      <c r="AF35" s="49">
        <f t="shared" si="222"/>
        <v>0</v>
      </c>
      <c r="AG35" s="49">
        <f t="shared" si="222"/>
        <v>0</v>
      </c>
      <c r="AH35" s="49">
        <f t="shared" si="222"/>
        <v>0</v>
      </c>
      <c r="AI35" s="49">
        <f t="shared" si="222"/>
        <v>0</v>
      </c>
      <c r="AJ35" s="49">
        <f t="shared" si="222"/>
        <v>0</v>
      </c>
      <c r="AK35" s="49">
        <f t="shared" si="222"/>
        <v>0</v>
      </c>
      <c r="AL35" s="49">
        <f t="shared" si="222"/>
        <v>0</v>
      </c>
      <c r="AM35" s="49">
        <f t="shared" si="222"/>
        <v>0</v>
      </c>
      <c r="AN35" s="49">
        <f t="shared" si="222"/>
        <v>0</v>
      </c>
      <c r="AO35" s="49">
        <f t="shared" si="222"/>
        <v>0</v>
      </c>
      <c r="AP35" s="49">
        <f t="shared" si="222"/>
        <v>0</v>
      </c>
      <c r="AQ35" s="49">
        <f t="shared" si="222"/>
        <v>0</v>
      </c>
      <c r="AR35" s="49">
        <f t="shared" si="222"/>
        <v>0</v>
      </c>
      <c r="AS35" s="49">
        <f t="shared" si="222"/>
        <v>0</v>
      </c>
      <c r="AT35" s="49">
        <f t="shared" si="222"/>
        <v>0</v>
      </c>
      <c r="AU35" s="49">
        <f t="shared" si="222"/>
        <v>0</v>
      </c>
      <c r="AV35" s="49">
        <f t="shared" si="222"/>
        <v>0</v>
      </c>
      <c r="AW35" s="49">
        <f t="shared" si="222"/>
        <v>0</v>
      </c>
      <c r="AX35" s="49">
        <f t="shared" si="222"/>
        <v>0</v>
      </c>
      <c r="AY35" s="49">
        <f t="shared" si="222"/>
        <v>0</v>
      </c>
      <c r="AZ35" s="49">
        <f t="shared" si="222"/>
        <v>0</v>
      </c>
      <c r="BA35" s="49">
        <f t="shared" si="222"/>
        <v>0</v>
      </c>
      <c r="BB35" s="49">
        <f t="shared" si="222"/>
        <v>0</v>
      </c>
      <c r="BC35" s="49">
        <f t="shared" si="222"/>
        <v>0</v>
      </c>
      <c r="BD35" s="49">
        <f t="shared" si="222"/>
        <v>0</v>
      </c>
      <c r="BE35" s="49">
        <f t="shared" si="222"/>
        <v>0</v>
      </c>
      <c r="BF35" s="49">
        <f t="shared" si="222"/>
        <v>0</v>
      </c>
      <c r="BG35" s="49">
        <f t="shared" si="222"/>
        <v>0</v>
      </c>
      <c r="BH35" s="49">
        <f t="shared" si="222"/>
        <v>0</v>
      </c>
      <c r="BI35" s="49">
        <f t="shared" si="222"/>
        <v>0</v>
      </c>
      <c r="BJ35" s="49">
        <f t="shared" si="222"/>
        <v>0</v>
      </c>
      <c r="BK35" s="49">
        <f t="shared" si="222"/>
        <v>0</v>
      </c>
      <c r="BL35" s="49">
        <f t="shared" si="222"/>
        <v>0</v>
      </c>
      <c r="BM35" s="49">
        <f t="shared" si="222"/>
        <v>0</v>
      </c>
      <c r="BN35" s="49">
        <f t="shared" si="222"/>
        <v>0</v>
      </c>
      <c r="BO35" s="49">
        <f t="shared" si="222"/>
        <v>0</v>
      </c>
      <c r="BP35" s="49">
        <f t="shared" si="222"/>
        <v>0</v>
      </c>
      <c r="BQ35" s="49">
        <f t="shared" si="222"/>
        <v>0</v>
      </c>
      <c r="BR35" s="49">
        <f t="shared" si="222"/>
        <v>0</v>
      </c>
      <c r="BS35" s="49">
        <f t="shared" si="222"/>
        <v>0</v>
      </c>
      <c r="BT35" s="49">
        <f t="shared" si="222"/>
        <v>0</v>
      </c>
      <c r="BU35" s="49">
        <f t="shared" si="222"/>
        <v>0</v>
      </c>
      <c r="BV35" s="49">
        <f t="shared" si="222"/>
        <v>0</v>
      </c>
      <c r="BW35" s="49">
        <f t="shared" si="222"/>
        <v>0</v>
      </c>
      <c r="BX35" s="49">
        <f t="shared" si="222"/>
        <v>0</v>
      </c>
      <c r="BY35" s="49">
        <f t="shared" si="222"/>
        <v>0</v>
      </c>
      <c r="BZ35" s="49">
        <f t="shared" si="222"/>
        <v>0</v>
      </c>
      <c r="CA35" s="49">
        <f t="shared" si="222"/>
        <v>0</v>
      </c>
      <c r="CB35" s="49">
        <f t="shared" si="222"/>
        <v>0</v>
      </c>
      <c r="CC35" s="49">
        <f t="shared" si="222"/>
        <v>0</v>
      </c>
      <c r="CD35" s="49">
        <f t="shared" si="222"/>
        <v>0</v>
      </c>
      <c r="CE35" s="49">
        <f t="shared" si="222"/>
        <v>0</v>
      </c>
      <c r="CF35" s="49">
        <f t="shared" si="222"/>
        <v>0</v>
      </c>
      <c r="CG35" s="49">
        <f t="shared" si="222"/>
        <v>0</v>
      </c>
      <c r="CH35" s="49">
        <f t="shared" si="218"/>
        <v>0</v>
      </c>
      <c r="CI35" s="49">
        <f t="shared" si="218"/>
        <v>0</v>
      </c>
      <c r="CJ35" s="49">
        <f t="shared" si="218"/>
        <v>0</v>
      </c>
      <c r="CK35" s="49">
        <f t="shared" si="218"/>
        <v>0</v>
      </c>
      <c r="CL35" s="49">
        <f t="shared" si="218"/>
        <v>0</v>
      </c>
      <c r="CM35" s="49">
        <f t="shared" si="218"/>
        <v>0</v>
      </c>
      <c r="CN35" s="49">
        <f t="shared" si="218"/>
        <v>0</v>
      </c>
      <c r="CO35" s="49">
        <f t="shared" si="218"/>
        <v>0</v>
      </c>
      <c r="CP35" s="49">
        <f t="shared" si="218"/>
        <v>0</v>
      </c>
      <c r="CQ35" s="49">
        <f t="shared" si="218"/>
        <v>0</v>
      </c>
      <c r="CR35" s="49">
        <f t="shared" si="218"/>
        <v>0</v>
      </c>
      <c r="CS35" s="49">
        <f t="shared" si="218"/>
        <v>0</v>
      </c>
      <c r="CT35" s="49">
        <f t="shared" si="218"/>
        <v>0</v>
      </c>
      <c r="CU35" s="49">
        <f t="shared" si="218"/>
        <v>0</v>
      </c>
      <c r="CV35" s="49">
        <f t="shared" si="218"/>
        <v>0</v>
      </c>
      <c r="CW35" s="49">
        <f t="shared" si="218"/>
        <v>0</v>
      </c>
      <c r="CX35" s="49">
        <f t="shared" si="218"/>
        <v>0</v>
      </c>
      <c r="CY35" s="49">
        <f t="shared" si="218"/>
        <v>0</v>
      </c>
      <c r="CZ35" s="49">
        <f t="shared" si="218"/>
        <v>0</v>
      </c>
      <c r="DA35" s="49">
        <f t="shared" si="218"/>
        <v>0</v>
      </c>
      <c r="DB35" s="49">
        <f t="shared" si="218"/>
        <v>0</v>
      </c>
      <c r="DC35" s="49">
        <f t="shared" si="218"/>
        <v>0</v>
      </c>
      <c r="DD35" s="49">
        <f t="shared" si="218"/>
        <v>0</v>
      </c>
      <c r="DE35" s="49">
        <f t="shared" si="218"/>
        <v>0</v>
      </c>
      <c r="DF35" s="49">
        <f t="shared" si="218"/>
        <v>0</v>
      </c>
      <c r="DG35" s="49">
        <f t="shared" si="218"/>
        <v>0</v>
      </c>
      <c r="DH35" s="49">
        <f t="shared" si="218"/>
        <v>0</v>
      </c>
      <c r="DI35" s="49">
        <f t="shared" si="218"/>
        <v>0</v>
      </c>
      <c r="DJ35" s="49">
        <f t="shared" si="218"/>
        <v>0</v>
      </c>
      <c r="DK35" s="49">
        <f t="shared" si="218"/>
        <v>0</v>
      </c>
      <c r="DL35" s="49">
        <f t="shared" si="218"/>
        <v>0</v>
      </c>
      <c r="DM35" s="49">
        <f t="shared" si="218"/>
        <v>0</v>
      </c>
      <c r="DN35" s="49">
        <f t="shared" si="218"/>
        <v>0</v>
      </c>
      <c r="DO35" s="49">
        <f t="shared" si="218"/>
        <v>0</v>
      </c>
      <c r="DP35" s="49">
        <f t="shared" si="218"/>
        <v>0</v>
      </c>
      <c r="DQ35" s="49">
        <f t="shared" si="218"/>
        <v>0</v>
      </c>
      <c r="DR35" s="49">
        <f t="shared" si="218"/>
        <v>0</v>
      </c>
      <c r="DS35" s="49">
        <f t="shared" si="218"/>
        <v>0</v>
      </c>
      <c r="DT35" s="49">
        <f t="shared" si="218"/>
        <v>0</v>
      </c>
      <c r="DU35" s="49">
        <f t="shared" si="218"/>
        <v>0</v>
      </c>
      <c r="DV35" s="49">
        <f t="shared" si="218"/>
        <v>0</v>
      </c>
      <c r="DW35" s="49">
        <f t="shared" si="218"/>
        <v>0</v>
      </c>
      <c r="DX35" s="49">
        <f t="shared" si="218"/>
        <v>0</v>
      </c>
      <c r="DY35" s="49">
        <f t="shared" si="218"/>
        <v>0</v>
      </c>
      <c r="DZ35" s="49">
        <f t="shared" si="218"/>
        <v>0</v>
      </c>
      <c r="EA35" s="49">
        <f t="shared" si="218"/>
        <v>0</v>
      </c>
      <c r="EB35" s="49">
        <f t="shared" si="218"/>
        <v>0</v>
      </c>
      <c r="EC35" s="49">
        <f t="shared" si="218"/>
        <v>0</v>
      </c>
      <c r="ED35" s="49">
        <f t="shared" si="218"/>
        <v>0</v>
      </c>
      <c r="EE35" s="49">
        <f t="shared" si="218"/>
        <v>0</v>
      </c>
      <c r="EF35" s="49">
        <f t="shared" si="218"/>
        <v>0</v>
      </c>
      <c r="EG35" s="49">
        <f t="shared" si="218"/>
        <v>0</v>
      </c>
      <c r="EH35" s="49">
        <f t="shared" si="218"/>
        <v>0</v>
      </c>
      <c r="EI35" s="49">
        <f t="shared" si="218"/>
        <v>0</v>
      </c>
      <c r="EJ35" s="49">
        <f t="shared" si="218"/>
        <v>0</v>
      </c>
      <c r="EK35" s="49">
        <f t="shared" si="218"/>
        <v>0</v>
      </c>
      <c r="EL35" s="49">
        <f t="shared" si="218"/>
        <v>0</v>
      </c>
      <c r="EM35" s="49">
        <f t="shared" si="218"/>
        <v>0</v>
      </c>
      <c r="EN35" s="49">
        <f t="shared" si="218"/>
        <v>0</v>
      </c>
      <c r="EO35" s="49">
        <f t="shared" si="218"/>
        <v>0</v>
      </c>
      <c r="EP35" s="49">
        <f t="shared" si="218"/>
        <v>0</v>
      </c>
      <c r="EQ35" s="49">
        <f t="shared" si="218"/>
        <v>0</v>
      </c>
      <c r="ER35" s="49">
        <f t="shared" si="218"/>
        <v>0</v>
      </c>
      <c r="ES35" s="49">
        <f t="shared" ref="ES35:HD35" si="223">IF(ES$10="",0,IF(ES$1=1,SUMIFS(29:29,$1:$1,"&gt;="&amp;1,$1:$1,"&lt;="&amp;INT($N35/30))+($N35/30-INT($N35/30))*SUMIFS(29:29,$1:$1,INT($N35/30)+1),0)+($N35/30-INT($N35/30))*SUMIFS(29:29,$1:$1,ES$1+INT($N35/30)+1)+(INT($N35/30)+1-$N35/30)*SUMIFS(29:29,$1:$1,ES$1+INT($N35/30)))</f>
        <v>0</v>
      </c>
      <c r="ET35" s="49">
        <f t="shared" si="223"/>
        <v>0</v>
      </c>
      <c r="EU35" s="49">
        <f t="shared" si="223"/>
        <v>0</v>
      </c>
      <c r="EV35" s="49">
        <f t="shared" si="223"/>
        <v>0</v>
      </c>
      <c r="EW35" s="49">
        <f t="shared" si="223"/>
        <v>0</v>
      </c>
      <c r="EX35" s="49">
        <f t="shared" si="223"/>
        <v>0</v>
      </c>
      <c r="EY35" s="49">
        <f t="shared" si="223"/>
        <v>0</v>
      </c>
      <c r="EZ35" s="49">
        <f t="shared" si="223"/>
        <v>0</v>
      </c>
      <c r="FA35" s="49">
        <f t="shared" si="223"/>
        <v>0</v>
      </c>
      <c r="FB35" s="49">
        <f t="shared" si="223"/>
        <v>0</v>
      </c>
      <c r="FC35" s="49">
        <f t="shared" si="223"/>
        <v>0</v>
      </c>
      <c r="FD35" s="49">
        <f t="shared" si="223"/>
        <v>0</v>
      </c>
      <c r="FE35" s="49">
        <f t="shared" si="223"/>
        <v>0</v>
      </c>
      <c r="FF35" s="49">
        <f t="shared" si="223"/>
        <v>0</v>
      </c>
      <c r="FG35" s="49">
        <f t="shared" si="223"/>
        <v>0</v>
      </c>
      <c r="FH35" s="49">
        <f t="shared" si="223"/>
        <v>0</v>
      </c>
      <c r="FI35" s="49">
        <f t="shared" si="223"/>
        <v>0</v>
      </c>
      <c r="FJ35" s="49">
        <f t="shared" si="223"/>
        <v>0</v>
      </c>
      <c r="FK35" s="49">
        <f t="shared" si="223"/>
        <v>0</v>
      </c>
      <c r="FL35" s="49">
        <f t="shared" si="223"/>
        <v>0</v>
      </c>
      <c r="FM35" s="49">
        <f t="shared" si="223"/>
        <v>0</v>
      </c>
      <c r="FN35" s="49">
        <f t="shared" si="223"/>
        <v>0</v>
      </c>
      <c r="FO35" s="49">
        <f t="shared" si="223"/>
        <v>0</v>
      </c>
      <c r="FP35" s="49">
        <f t="shared" si="223"/>
        <v>0</v>
      </c>
      <c r="FQ35" s="49">
        <f t="shared" si="223"/>
        <v>0</v>
      </c>
      <c r="FR35" s="49">
        <f t="shared" si="223"/>
        <v>0</v>
      </c>
      <c r="FS35" s="49">
        <f t="shared" si="223"/>
        <v>0</v>
      </c>
      <c r="FT35" s="49">
        <f t="shared" si="223"/>
        <v>0</v>
      </c>
      <c r="FU35" s="49">
        <f t="shared" si="223"/>
        <v>0</v>
      </c>
      <c r="FV35" s="49">
        <f t="shared" si="223"/>
        <v>0</v>
      </c>
      <c r="FW35" s="49">
        <f t="shared" si="223"/>
        <v>0</v>
      </c>
      <c r="FX35" s="49">
        <f t="shared" si="223"/>
        <v>0</v>
      </c>
      <c r="FY35" s="49">
        <f t="shared" si="223"/>
        <v>0</v>
      </c>
      <c r="FZ35" s="49">
        <f t="shared" si="223"/>
        <v>0</v>
      </c>
      <c r="GA35" s="49">
        <f t="shared" si="223"/>
        <v>0</v>
      </c>
      <c r="GB35" s="49">
        <f t="shared" si="223"/>
        <v>0</v>
      </c>
      <c r="GC35" s="49">
        <f t="shared" si="223"/>
        <v>0</v>
      </c>
      <c r="GD35" s="49">
        <f t="shared" si="223"/>
        <v>0</v>
      </c>
      <c r="GE35" s="49">
        <f t="shared" si="223"/>
        <v>0</v>
      </c>
      <c r="GF35" s="49">
        <f t="shared" si="223"/>
        <v>0</v>
      </c>
      <c r="GG35" s="49">
        <f t="shared" si="223"/>
        <v>0</v>
      </c>
      <c r="GH35" s="49">
        <f t="shared" si="223"/>
        <v>0</v>
      </c>
      <c r="GI35" s="49">
        <f t="shared" si="223"/>
        <v>0</v>
      </c>
      <c r="GJ35" s="49">
        <f t="shared" si="223"/>
        <v>0</v>
      </c>
      <c r="GK35" s="49">
        <f t="shared" si="223"/>
        <v>0</v>
      </c>
      <c r="GL35" s="49">
        <f t="shared" si="223"/>
        <v>0</v>
      </c>
      <c r="GM35" s="49">
        <f t="shared" si="223"/>
        <v>0</v>
      </c>
      <c r="GN35" s="49">
        <f t="shared" si="223"/>
        <v>0</v>
      </c>
      <c r="GO35" s="49">
        <f t="shared" si="223"/>
        <v>0</v>
      </c>
      <c r="GP35" s="49">
        <f t="shared" si="223"/>
        <v>0</v>
      </c>
      <c r="GQ35" s="49">
        <f t="shared" si="223"/>
        <v>0</v>
      </c>
      <c r="GR35" s="49">
        <f t="shared" si="223"/>
        <v>0</v>
      </c>
      <c r="GS35" s="49">
        <f t="shared" si="223"/>
        <v>0</v>
      </c>
      <c r="GT35" s="49">
        <f t="shared" si="223"/>
        <v>0</v>
      </c>
      <c r="GU35" s="49">
        <f t="shared" si="223"/>
        <v>0</v>
      </c>
      <c r="GV35" s="49">
        <f t="shared" si="223"/>
        <v>0</v>
      </c>
      <c r="GW35" s="49">
        <f t="shared" si="223"/>
        <v>0</v>
      </c>
      <c r="GX35" s="49">
        <f t="shared" si="223"/>
        <v>0</v>
      </c>
      <c r="GY35" s="49">
        <f t="shared" si="223"/>
        <v>0</v>
      </c>
      <c r="GZ35" s="49">
        <f t="shared" si="223"/>
        <v>0</v>
      </c>
      <c r="HA35" s="49">
        <f t="shared" si="223"/>
        <v>0</v>
      </c>
      <c r="HB35" s="49">
        <f t="shared" si="223"/>
        <v>0</v>
      </c>
      <c r="HC35" s="49">
        <f t="shared" si="223"/>
        <v>0</v>
      </c>
      <c r="HD35" s="49">
        <f t="shared" si="223"/>
        <v>0</v>
      </c>
      <c r="HE35" s="49">
        <f t="shared" si="219"/>
        <v>0</v>
      </c>
      <c r="HF35" s="49">
        <f t="shared" si="220"/>
        <v>0</v>
      </c>
      <c r="HG35" s="49">
        <f t="shared" si="220"/>
        <v>0</v>
      </c>
      <c r="HH35" s="49">
        <f t="shared" si="220"/>
        <v>0</v>
      </c>
      <c r="HI35" s="49">
        <f t="shared" si="220"/>
        <v>0</v>
      </c>
      <c r="HJ35" s="49">
        <f t="shared" si="220"/>
        <v>0</v>
      </c>
      <c r="HK35" s="49">
        <f t="shared" si="220"/>
        <v>0</v>
      </c>
      <c r="HL35" s="49">
        <f t="shared" si="220"/>
        <v>0</v>
      </c>
      <c r="HM35" s="4"/>
      <c r="HN35" s="4"/>
    </row>
    <row r="36" spans="1:222" s="1" customFormat="1" ht="10.199999999999999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31"/>
      <c r="L36" s="4"/>
      <c r="M36" s="44"/>
      <c r="N36" s="4"/>
      <c r="O36" s="45"/>
      <c r="P36" s="4"/>
      <c r="Q36" s="38" t="s">
        <v>12</v>
      </c>
      <c r="R36" s="92">
        <f>SUM(R32:R35)-R17</f>
        <v>0</v>
      </c>
      <c r="S36" s="4"/>
      <c r="T36" s="4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"/>
      <c r="HN36" s="4"/>
    </row>
    <row r="37" spans="1:222" x14ac:dyDescent="0.25">
      <c r="A37" s="6"/>
      <c r="B37" s="6"/>
      <c r="C37" s="6"/>
      <c r="D37" s="6"/>
      <c r="E37" s="30" t="str">
        <f>kpi!$E$32</f>
        <v>оборачиваемость кредиторской задолж-ти</v>
      </c>
      <c r="F37" s="6"/>
      <c r="G37" s="6"/>
      <c r="H37" s="6"/>
      <c r="I37" s="6"/>
      <c r="J37" s="6"/>
      <c r="K37" s="31"/>
      <c r="L37" s="6"/>
      <c r="M37" s="13"/>
      <c r="N37" s="6"/>
      <c r="O37" s="20"/>
      <c r="P37" s="6"/>
      <c r="Q37" s="6"/>
      <c r="R37" s="82"/>
      <c r="S37" s="6"/>
      <c r="T37" s="6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6"/>
      <c r="HN37" s="6"/>
    </row>
    <row r="38" spans="1:222" s="1" customFormat="1" ht="10.199999999999999" x14ac:dyDescent="0.2">
      <c r="A38" s="4"/>
      <c r="B38" s="4"/>
      <c r="C38" s="4"/>
      <c r="D38" s="4"/>
      <c r="E38" s="43" t="str">
        <f>E37</f>
        <v>оборачиваемость кредиторской задолж-ти</v>
      </c>
      <c r="F38" s="4"/>
      <c r="G38" s="4"/>
      <c r="H38" s="43" t="str">
        <f>списки!$K$13</f>
        <v>оборудование</v>
      </c>
      <c r="I38" s="4"/>
      <c r="J38" s="4"/>
      <c r="K38" s="31" t="str">
        <f>IF($E38="","",INDEX(kpi!$H:$H,SUMIFS(kpi!$B:$B,kpi!$E:$E,$E38)))</f>
        <v>дни</v>
      </c>
      <c r="L38" s="4"/>
      <c r="M38" s="44" t="s">
        <v>6</v>
      </c>
      <c r="N38" s="91">
        <v>15</v>
      </c>
      <c r="O38" s="45"/>
      <c r="P38" s="4"/>
      <c r="Q38" s="4"/>
      <c r="R38" s="89">
        <f t="shared" ref="R38:R41" si="224">SUM($T38:$HM38)</f>
        <v>6400</v>
      </c>
      <c r="S38" s="4"/>
      <c r="T38" s="4"/>
      <c r="U38" s="49">
        <f>IF(U$10="",0,IF(U$1=MAX($1:$1),$R32-SUM($T38:T38),IF(U$1=1,SUMIFS(32:32,$1:$1,"&gt;="&amp;1,$1:$1,"&lt;="&amp;INT(-$N38/30))+(-$N38/30-INT(-$N38/30))*SUMIFS(32:32,$1:$1,INT(-$N38/30)+1),0)+(-$N38/30-INT(-$N38/30))*SUMIFS(32:32,$1:$1,U$1+INT(-$N38/30)+1)+(INT(-$N38/30)+1--$N38/30)*SUMIFS(32:32,$1:$1,U$1+INT(-$N38/30))))</f>
        <v>200</v>
      </c>
      <c r="V38" s="49">
        <f>IF(V$10="",0,IF(V$1=MAX($1:$1),$R32-SUM($T38:U38),IF(V$1=1,SUMIFS(32:32,$1:$1,"&gt;="&amp;1,$1:$1,"&lt;="&amp;INT(-$N38/30))+(-$N38/30-INT(-$N38/30))*SUMIFS(32:32,$1:$1,INT(-$N38/30)+1),0)+(-$N38/30-INT(-$N38/30))*SUMIFS(32:32,$1:$1,V$1+INT(-$N38/30)+1)+(INT(-$N38/30)+1--$N38/30)*SUMIFS(32:32,$1:$1,V$1+INT(-$N38/30))))</f>
        <v>800</v>
      </c>
      <c r="W38" s="49">
        <f>IF(W$10="",0,IF(W$1=MAX($1:$1),$R32-SUM($T38:V38),IF(W$1=1,SUMIFS(32:32,$1:$1,"&gt;="&amp;1,$1:$1,"&lt;="&amp;INT(-$N38/30))+(-$N38/30-INT(-$N38/30))*SUMIFS(32:32,$1:$1,INT(-$N38/30)+1),0)+(-$N38/30-INT(-$N38/30))*SUMIFS(32:32,$1:$1,W$1+INT(-$N38/30)+1)+(INT(-$N38/30)+1--$N38/30)*SUMIFS(32:32,$1:$1,W$1+INT(-$N38/30))))</f>
        <v>1000</v>
      </c>
      <c r="X38" s="49">
        <f>IF(X$10="",0,IF(X$1=MAX($1:$1),$R32-SUM($T38:W38),IF(X$1=1,SUMIFS(32:32,$1:$1,"&gt;="&amp;1,$1:$1,"&lt;="&amp;INT(-$N38/30))+(-$N38/30-INT(-$N38/30))*SUMIFS(32:32,$1:$1,INT(-$N38/30)+1),0)+(-$N38/30-INT(-$N38/30))*SUMIFS(32:32,$1:$1,X$1+INT(-$N38/30)+1)+(INT(-$N38/30)+1--$N38/30)*SUMIFS(32:32,$1:$1,X$1+INT(-$N38/30))))</f>
        <v>1300</v>
      </c>
      <c r="Y38" s="49">
        <f>IF(Y$10="",0,IF(Y$1=MAX($1:$1),$R32-SUM($T38:X38),IF(Y$1=1,SUMIFS(32:32,$1:$1,"&gt;="&amp;1,$1:$1,"&lt;="&amp;INT(-$N38/30))+(-$N38/30-INT(-$N38/30))*SUMIFS(32:32,$1:$1,INT(-$N38/30)+1),0)+(-$N38/30-INT(-$N38/30))*SUMIFS(32:32,$1:$1,Y$1+INT(-$N38/30)+1)+(INT(-$N38/30)+1--$N38/30)*SUMIFS(32:32,$1:$1,Y$1+INT(-$N38/30))))</f>
        <v>1800</v>
      </c>
      <c r="Z38" s="49">
        <f>IF(Z$10="",0,IF(Z$1=MAX($1:$1),$R32-SUM($T38:Y38),IF(Z$1=1,SUMIFS(32:32,$1:$1,"&gt;="&amp;1,$1:$1,"&lt;="&amp;INT(-$N38/30))+(-$N38/30-INT(-$N38/30))*SUMIFS(32:32,$1:$1,INT(-$N38/30)+1),0)+(-$N38/30-INT(-$N38/30))*SUMIFS(32:32,$1:$1,Z$1+INT(-$N38/30)+1)+(INT(-$N38/30)+1--$N38/30)*SUMIFS(32:32,$1:$1,Z$1+INT(-$N38/30))))</f>
        <v>1000</v>
      </c>
      <c r="AA38" s="49">
        <f>IF(AA$10="",0,IF(AA$1=MAX($1:$1),$R32-SUM($T38:Z38),IF(AA$1=1,SUMIFS(32:32,$1:$1,"&gt;="&amp;1,$1:$1,"&lt;="&amp;INT(-$N38/30))+(-$N38/30-INT(-$N38/30))*SUMIFS(32:32,$1:$1,INT(-$N38/30)+1),0)+(-$N38/30-INT(-$N38/30))*SUMIFS(32:32,$1:$1,AA$1+INT(-$N38/30)+1)+(INT(-$N38/30)+1--$N38/30)*SUMIFS(32:32,$1:$1,AA$1+INT(-$N38/30))))</f>
        <v>200</v>
      </c>
      <c r="AB38" s="49">
        <f>IF(AB$10="",0,IF(AB$1=MAX($1:$1),$R32-SUM($T38:AA38),IF(AB$1=1,SUMIFS(32:32,$1:$1,"&gt;="&amp;1,$1:$1,"&lt;="&amp;INT(-$N38/30))+(-$N38/30-INT(-$N38/30))*SUMIFS(32:32,$1:$1,INT(-$N38/30)+1),0)+(-$N38/30-INT(-$N38/30))*SUMIFS(32:32,$1:$1,AB$1+INT(-$N38/30)+1)+(INT(-$N38/30)+1--$N38/30)*SUMIFS(32:32,$1:$1,AB$1+INT(-$N38/30))))</f>
        <v>100</v>
      </c>
      <c r="AC38" s="49">
        <f>IF(AC$10="",0,IF(AC$1=MAX($1:$1),$R32-SUM($T38:AB38),IF(AC$1=1,SUMIFS(32:32,$1:$1,"&gt;="&amp;1,$1:$1,"&lt;="&amp;INT(-$N38/30))+(-$N38/30-INT(-$N38/30))*SUMIFS(32:32,$1:$1,INT(-$N38/30)+1),0)+(-$N38/30-INT(-$N38/30))*SUMIFS(32:32,$1:$1,AC$1+INT(-$N38/30)+1)+(INT(-$N38/30)+1--$N38/30)*SUMIFS(32:32,$1:$1,AC$1+INT(-$N38/30))))</f>
        <v>0</v>
      </c>
      <c r="AD38" s="49">
        <f>IF(AD$10="",0,IF(AD$1=MAX($1:$1),$R32-SUM($T38:AC38),IF(AD$1=1,SUMIFS(32:32,$1:$1,"&gt;="&amp;1,$1:$1,"&lt;="&amp;INT(-$N38/30))+(-$N38/30-INT(-$N38/30))*SUMIFS(32:32,$1:$1,INT(-$N38/30)+1),0)+(-$N38/30-INT(-$N38/30))*SUMIFS(32:32,$1:$1,AD$1+INT(-$N38/30)+1)+(INT(-$N38/30)+1--$N38/30)*SUMIFS(32:32,$1:$1,AD$1+INT(-$N38/30))))</f>
        <v>0</v>
      </c>
      <c r="AE38" s="49">
        <f>IF(AE$10="",0,IF(AE$1=MAX($1:$1),$R32-SUM($T38:AD38),IF(AE$1=1,SUMIFS(32:32,$1:$1,"&gt;="&amp;1,$1:$1,"&lt;="&amp;INT(-$N38/30))+(-$N38/30-INT(-$N38/30))*SUMIFS(32:32,$1:$1,INT(-$N38/30)+1),0)+(-$N38/30-INT(-$N38/30))*SUMIFS(32:32,$1:$1,AE$1+INT(-$N38/30)+1)+(INT(-$N38/30)+1--$N38/30)*SUMIFS(32:32,$1:$1,AE$1+INT(-$N38/30))))</f>
        <v>0</v>
      </c>
      <c r="AF38" s="49">
        <f>IF(AF$10="",0,IF(AF$1=MAX($1:$1),$R32-SUM($T38:AE38),IF(AF$1=1,SUMIFS(32:32,$1:$1,"&gt;="&amp;1,$1:$1,"&lt;="&amp;INT(-$N38/30))+(-$N38/30-INT(-$N38/30))*SUMIFS(32:32,$1:$1,INT(-$N38/30)+1),0)+(-$N38/30-INT(-$N38/30))*SUMIFS(32:32,$1:$1,AF$1+INT(-$N38/30)+1)+(INT(-$N38/30)+1--$N38/30)*SUMIFS(32:32,$1:$1,AF$1+INT(-$N38/30))))</f>
        <v>0</v>
      </c>
      <c r="AG38" s="49">
        <f>IF(AG$10="",0,IF(AG$1=MAX($1:$1),$R32-SUM($T38:AF38),IF(AG$1=1,SUMIFS(32:32,$1:$1,"&gt;="&amp;1,$1:$1,"&lt;="&amp;INT(-$N38/30))+(-$N38/30-INT(-$N38/30))*SUMIFS(32:32,$1:$1,INT(-$N38/30)+1),0)+(-$N38/30-INT(-$N38/30))*SUMIFS(32:32,$1:$1,AG$1+INT(-$N38/30)+1)+(INT(-$N38/30)+1--$N38/30)*SUMIFS(32:32,$1:$1,AG$1+INT(-$N38/30))))</f>
        <v>0</v>
      </c>
      <c r="AH38" s="49">
        <f>IF(AH$10="",0,IF(AH$1=MAX($1:$1),$R32-SUM($T38:AG38),IF(AH$1=1,SUMIFS(32:32,$1:$1,"&gt;="&amp;1,$1:$1,"&lt;="&amp;INT(-$N38/30))+(-$N38/30-INT(-$N38/30))*SUMIFS(32:32,$1:$1,INT(-$N38/30)+1),0)+(-$N38/30-INT(-$N38/30))*SUMIFS(32:32,$1:$1,AH$1+INT(-$N38/30)+1)+(INT(-$N38/30)+1--$N38/30)*SUMIFS(32:32,$1:$1,AH$1+INT(-$N38/30))))</f>
        <v>0</v>
      </c>
      <c r="AI38" s="49">
        <f>IF(AI$10="",0,IF(AI$1=MAX($1:$1),$R32-SUM($T38:AH38),IF(AI$1=1,SUMIFS(32:32,$1:$1,"&gt;="&amp;1,$1:$1,"&lt;="&amp;INT(-$N38/30))+(-$N38/30-INT(-$N38/30))*SUMIFS(32:32,$1:$1,INT(-$N38/30)+1),0)+(-$N38/30-INT(-$N38/30))*SUMIFS(32:32,$1:$1,AI$1+INT(-$N38/30)+1)+(INT(-$N38/30)+1--$N38/30)*SUMIFS(32:32,$1:$1,AI$1+INT(-$N38/30))))</f>
        <v>0</v>
      </c>
      <c r="AJ38" s="49">
        <f>IF(AJ$10="",0,IF(AJ$1=MAX($1:$1),$R32-SUM($T38:AI38),IF(AJ$1=1,SUMIFS(32:32,$1:$1,"&gt;="&amp;1,$1:$1,"&lt;="&amp;INT(-$N38/30))+(-$N38/30-INT(-$N38/30))*SUMIFS(32:32,$1:$1,INT(-$N38/30)+1),0)+(-$N38/30-INT(-$N38/30))*SUMIFS(32:32,$1:$1,AJ$1+INT(-$N38/30)+1)+(INT(-$N38/30)+1--$N38/30)*SUMIFS(32:32,$1:$1,AJ$1+INT(-$N38/30))))</f>
        <v>0</v>
      </c>
      <c r="AK38" s="49">
        <f>IF(AK$10="",0,IF(AK$1=MAX($1:$1),$R32-SUM($T38:AJ38),IF(AK$1=1,SUMIFS(32:32,$1:$1,"&gt;="&amp;1,$1:$1,"&lt;="&amp;INT(-$N38/30))+(-$N38/30-INT(-$N38/30))*SUMIFS(32:32,$1:$1,INT(-$N38/30)+1),0)+(-$N38/30-INT(-$N38/30))*SUMIFS(32:32,$1:$1,AK$1+INT(-$N38/30)+1)+(INT(-$N38/30)+1--$N38/30)*SUMIFS(32:32,$1:$1,AK$1+INT(-$N38/30))))</f>
        <v>0</v>
      </c>
      <c r="AL38" s="49">
        <f>IF(AL$10="",0,IF(AL$1=MAX($1:$1),$R32-SUM($T38:AK38),IF(AL$1=1,SUMIFS(32:32,$1:$1,"&gt;="&amp;1,$1:$1,"&lt;="&amp;INT(-$N38/30))+(-$N38/30-INT(-$N38/30))*SUMIFS(32:32,$1:$1,INT(-$N38/30)+1),0)+(-$N38/30-INT(-$N38/30))*SUMIFS(32:32,$1:$1,AL$1+INT(-$N38/30)+1)+(INT(-$N38/30)+1--$N38/30)*SUMIFS(32:32,$1:$1,AL$1+INT(-$N38/30))))</f>
        <v>0</v>
      </c>
      <c r="AM38" s="49">
        <f>IF(AM$10="",0,IF(AM$1=MAX($1:$1),$R32-SUM($T38:AL38),IF(AM$1=1,SUMIFS(32:32,$1:$1,"&gt;="&amp;1,$1:$1,"&lt;="&amp;INT(-$N38/30))+(-$N38/30-INT(-$N38/30))*SUMIFS(32:32,$1:$1,INT(-$N38/30)+1),0)+(-$N38/30-INT(-$N38/30))*SUMIFS(32:32,$1:$1,AM$1+INT(-$N38/30)+1)+(INT(-$N38/30)+1--$N38/30)*SUMIFS(32:32,$1:$1,AM$1+INT(-$N38/30))))</f>
        <v>0</v>
      </c>
      <c r="AN38" s="49">
        <f>IF(AN$10="",0,IF(AN$1=MAX($1:$1),$R32-SUM($T38:AM38),IF(AN$1=1,SUMIFS(32:32,$1:$1,"&gt;="&amp;1,$1:$1,"&lt;="&amp;INT(-$N38/30))+(-$N38/30-INT(-$N38/30))*SUMIFS(32:32,$1:$1,INT(-$N38/30)+1),0)+(-$N38/30-INT(-$N38/30))*SUMIFS(32:32,$1:$1,AN$1+INT(-$N38/30)+1)+(INT(-$N38/30)+1--$N38/30)*SUMIFS(32:32,$1:$1,AN$1+INT(-$N38/30))))</f>
        <v>0</v>
      </c>
      <c r="AO38" s="49">
        <f>IF(AO$10="",0,IF(AO$1=MAX($1:$1),$R32-SUM($T38:AN38),IF(AO$1=1,SUMIFS(32:32,$1:$1,"&gt;="&amp;1,$1:$1,"&lt;="&amp;INT(-$N38/30))+(-$N38/30-INT(-$N38/30))*SUMIFS(32:32,$1:$1,INT(-$N38/30)+1),0)+(-$N38/30-INT(-$N38/30))*SUMIFS(32:32,$1:$1,AO$1+INT(-$N38/30)+1)+(INT(-$N38/30)+1--$N38/30)*SUMIFS(32:32,$1:$1,AO$1+INT(-$N38/30))))</f>
        <v>0</v>
      </c>
      <c r="AP38" s="49">
        <f>IF(AP$10="",0,IF(AP$1=MAX($1:$1),$R32-SUM($T38:AO38),IF(AP$1=1,SUMIFS(32:32,$1:$1,"&gt;="&amp;1,$1:$1,"&lt;="&amp;INT(-$N38/30))+(-$N38/30-INT(-$N38/30))*SUMIFS(32:32,$1:$1,INT(-$N38/30)+1),0)+(-$N38/30-INT(-$N38/30))*SUMIFS(32:32,$1:$1,AP$1+INT(-$N38/30)+1)+(INT(-$N38/30)+1--$N38/30)*SUMIFS(32:32,$1:$1,AP$1+INT(-$N38/30))))</f>
        <v>0</v>
      </c>
      <c r="AQ38" s="49">
        <f>IF(AQ$10="",0,IF(AQ$1=MAX($1:$1),$R32-SUM($T38:AP38),IF(AQ$1=1,SUMIFS(32:32,$1:$1,"&gt;="&amp;1,$1:$1,"&lt;="&amp;INT(-$N38/30))+(-$N38/30-INT(-$N38/30))*SUMIFS(32:32,$1:$1,INT(-$N38/30)+1),0)+(-$N38/30-INT(-$N38/30))*SUMIFS(32:32,$1:$1,AQ$1+INT(-$N38/30)+1)+(INT(-$N38/30)+1--$N38/30)*SUMIFS(32:32,$1:$1,AQ$1+INT(-$N38/30))))</f>
        <v>0</v>
      </c>
      <c r="AR38" s="49">
        <f>IF(AR$10="",0,IF(AR$1=MAX($1:$1),$R32-SUM($T38:AQ38),IF(AR$1=1,SUMIFS(32:32,$1:$1,"&gt;="&amp;1,$1:$1,"&lt;="&amp;INT(-$N38/30))+(-$N38/30-INT(-$N38/30))*SUMIFS(32:32,$1:$1,INT(-$N38/30)+1),0)+(-$N38/30-INT(-$N38/30))*SUMIFS(32:32,$1:$1,AR$1+INT(-$N38/30)+1)+(INT(-$N38/30)+1--$N38/30)*SUMIFS(32:32,$1:$1,AR$1+INT(-$N38/30))))</f>
        <v>0</v>
      </c>
      <c r="AS38" s="49">
        <f>IF(AS$10="",0,IF(AS$1=MAX($1:$1),$R32-SUM($T38:AR38),IF(AS$1=1,SUMIFS(32:32,$1:$1,"&gt;="&amp;1,$1:$1,"&lt;="&amp;INT(-$N38/30))+(-$N38/30-INT(-$N38/30))*SUMIFS(32:32,$1:$1,INT(-$N38/30)+1),0)+(-$N38/30-INT(-$N38/30))*SUMIFS(32:32,$1:$1,AS$1+INT(-$N38/30)+1)+(INT(-$N38/30)+1--$N38/30)*SUMIFS(32:32,$1:$1,AS$1+INT(-$N38/30))))</f>
        <v>0</v>
      </c>
      <c r="AT38" s="49">
        <f>IF(AT$10="",0,IF(AT$1=MAX($1:$1),$R32-SUM($T38:AS38),IF(AT$1=1,SUMIFS(32:32,$1:$1,"&gt;="&amp;1,$1:$1,"&lt;="&amp;INT(-$N38/30))+(-$N38/30-INT(-$N38/30))*SUMIFS(32:32,$1:$1,INT(-$N38/30)+1),0)+(-$N38/30-INT(-$N38/30))*SUMIFS(32:32,$1:$1,AT$1+INT(-$N38/30)+1)+(INT(-$N38/30)+1--$N38/30)*SUMIFS(32:32,$1:$1,AT$1+INT(-$N38/30))))</f>
        <v>0</v>
      </c>
      <c r="AU38" s="49">
        <f>IF(AU$10="",0,IF(AU$1=MAX($1:$1),$R32-SUM($T38:AT38),IF(AU$1=1,SUMIFS(32:32,$1:$1,"&gt;="&amp;1,$1:$1,"&lt;="&amp;INT(-$N38/30))+(-$N38/30-INT(-$N38/30))*SUMIFS(32:32,$1:$1,INT(-$N38/30)+1),0)+(-$N38/30-INT(-$N38/30))*SUMIFS(32:32,$1:$1,AU$1+INT(-$N38/30)+1)+(INT(-$N38/30)+1--$N38/30)*SUMIFS(32:32,$1:$1,AU$1+INT(-$N38/30))))</f>
        <v>0</v>
      </c>
      <c r="AV38" s="49">
        <f>IF(AV$10="",0,IF(AV$1=MAX($1:$1),$R32-SUM($T38:AU38),IF(AV$1=1,SUMIFS(32:32,$1:$1,"&gt;="&amp;1,$1:$1,"&lt;="&amp;INT(-$N38/30))+(-$N38/30-INT(-$N38/30))*SUMIFS(32:32,$1:$1,INT(-$N38/30)+1),0)+(-$N38/30-INT(-$N38/30))*SUMIFS(32:32,$1:$1,AV$1+INT(-$N38/30)+1)+(INT(-$N38/30)+1--$N38/30)*SUMIFS(32:32,$1:$1,AV$1+INT(-$N38/30))))</f>
        <v>0</v>
      </c>
      <c r="AW38" s="49">
        <f>IF(AW$10="",0,IF(AW$1=MAX($1:$1),$R32-SUM($T38:AV38),IF(AW$1=1,SUMIFS(32:32,$1:$1,"&gt;="&amp;1,$1:$1,"&lt;="&amp;INT(-$N38/30))+(-$N38/30-INT(-$N38/30))*SUMIFS(32:32,$1:$1,INT(-$N38/30)+1),0)+(-$N38/30-INT(-$N38/30))*SUMIFS(32:32,$1:$1,AW$1+INT(-$N38/30)+1)+(INT(-$N38/30)+1--$N38/30)*SUMIFS(32:32,$1:$1,AW$1+INT(-$N38/30))))</f>
        <v>0</v>
      </c>
      <c r="AX38" s="49">
        <f>IF(AX$10="",0,IF(AX$1=MAX($1:$1),$R32-SUM($T38:AW38),IF(AX$1=1,SUMIFS(32:32,$1:$1,"&gt;="&amp;1,$1:$1,"&lt;="&amp;INT(-$N38/30))+(-$N38/30-INT(-$N38/30))*SUMIFS(32:32,$1:$1,INT(-$N38/30)+1),0)+(-$N38/30-INT(-$N38/30))*SUMIFS(32:32,$1:$1,AX$1+INT(-$N38/30)+1)+(INT(-$N38/30)+1--$N38/30)*SUMIFS(32:32,$1:$1,AX$1+INT(-$N38/30))))</f>
        <v>0</v>
      </c>
      <c r="AY38" s="49">
        <f>IF(AY$10="",0,IF(AY$1=MAX($1:$1),$R32-SUM($T38:AX38),IF(AY$1=1,SUMIFS(32:32,$1:$1,"&gt;="&amp;1,$1:$1,"&lt;="&amp;INT(-$N38/30))+(-$N38/30-INT(-$N38/30))*SUMIFS(32:32,$1:$1,INT(-$N38/30)+1),0)+(-$N38/30-INT(-$N38/30))*SUMIFS(32:32,$1:$1,AY$1+INT(-$N38/30)+1)+(INT(-$N38/30)+1--$N38/30)*SUMIFS(32:32,$1:$1,AY$1+INT(-$N38/30))))</f>
        <v>0</v>
      </c>
      <c r="AZ38" s="49">
        <f>IF(AZ$10="",0,IF(AZ$1=MAX($1:$1),$R32-SUM($T38:AY38),IF(AZ$1=1,SUMIFS(32:32,$1:$1,"&gt;="&amp;1,$1:$1,"&lt;="&amp;INT(-$N38/30))+(-$N38/30-INT(-$N38/30))*SUMIFS(32:32,$1:$1,INT(-$N38/30)+1),0)+(-$N38/30-INT(-$N38/30))*SUMIFS(32:32,$1:$1,AZ$1+INT(-$N38/30)+1)+(INT(-$N38/30)+1--$N38/30)*SUMIFS(32:32,$1:$1,AZ$1+INT(-$N38/30))))</f>
        <v>0</v>
      </c>
      <c r="BA38" s="49">
        <f>IF(BA$10="",0,IF(BA$1=MAX($1:$1),$R32-SUM($T38:AZ38),IF(BA$1=1,SUMIFS(32:32,$1:$1,"&gt;="&amp;1,$1:$1,"&lt;="&amp;INT(-$N38/30))+(-$N38/30-INT(-$N38/30))*SUMIFS(32:32,$1:$1,INT(-$N38/30)+1),0)+(-$N38/30-INT(-$N38/30))*SUMIFS(32:32,$1:$1,BA$1+INT(-$N38/30)+1)+(INT(-$N38/30)+1--$N38/30)*SUMIFS(32:32,$1:$1,BA$1+INT(-$N38/30))))</f>
        <v>0</v>
      </c>
      <c r="BB38" s="49">
        <f>IF(BB$10="",0,IF(BB$1=MAX($1:$1),$R32-SUM($T38:BA38),IF(BB$1=1,SUMIFS(32:32,$1:$1,"&gt;="&amp;1,$1:$1,"&lt;="&amp;INT(-$N38/30))+(-$N38/30-INT(-$N38/30))*SUMIFS(32:32,$1:$1,INT(-$N38/30)+1),0)+(-$N38/30-INT(-$N38/30))*SUMIFS(32:32,$1:$1,BB$1+INT(-$N38/30)+1)+(INT(-$N38/30)+1--$N38/30)*SUMIFS(32:32,$1:$1,BB$1+INT(-$N38/30))))</f>
        <v>0</v>
      </c>
      <c r="BC38" s="49">
        <f>IF(BC$10="",0,IF(BC$1=MAX($1:$1),$R32-SUM($T38:BB38),IF(BC$1=1,SUMIFS(32:32,$1:$1,"&gt;="&amp;1,$1:$1,"&lt;="&amp;INT(-$N38/30))+(-$N38/30-INT(-$N38/30))*SUMIFS(32:32,$1:$1,INT(-$N38/30)+1),0)+(-$N38/30-INT(-$N38/30))*SUMIFS(32:32,$1:$1,BC$1+INT(-$N38/30)+1)+(INT(-$N38/30)+1--$N38/30)*SUMIFS(32:32,$1:$1,BC$1+INT(-$N38/30))))</f>
        <v>0</v>
      </c>
      <c r="BD38" s="49">
        <f>IF(BD$10="",0,IF(BD$1=MAX($1:$1),$R32-SUM($T38:BC38),IF(BD$1=1,SUMIFS(32:32,$1:$1,"&gt;="&amp;1,$1:$1,"&lt;="&amp;INT(-$N38/30))+(-$N38/30-INT(-$N38/30))*SUMIFS(32:32,$1:$1,INT(-$N38/30)+1),0)+(-$N38/30-INT(-$N38/30))*SUMIFS(32:32,$1:$1,BD$1+INT(-$N38/30)+1)+(INT(-$N38/30)+1--$N38/30)*SUMIFS(32:32,$1:$1,BD$1+INT(-$N38/30))))</f>
        <v>0</v>
      </c>
      <c r="BE38" s="49">
        <f>IF(BE$10="",0,IF(BE$1=MAX($1:$1),$R32-SUM($T38:BD38),IF(BE$1=1,SUMIFS(32:32,$1:$1,"&gt;="&amp;1,$1:$1,"&lt;="&amp;INT(-$N38/30))+(-$N38/30-INT(-$N38/30))*SUMIFS(32:32,$1:$1,INT(-$N38/30)+1),0)+(-$N38/30-INT(-$N38/30))*SUMIFS(32:32,$1:$1,BE$1+INT(-$N38/30)+1)+(INT(-$N38/30)+1--$N38/30)*SUMIFS(32:32,$1:$1,BE$1+INT(-$N38/30))))</f>
        <v>0</v>
      </c>
      <c r="BF38" s="49">
        <f>IF(BF$10="",0,IF(BF$1=MAX($1:$1),$R32-SUM($T38:BE38),IF(BF$1=1,SUMIFS(32:32,$1:$1,"&gt;="&amp;1,$1:$1,"&lt;="&amp;INT(-$N38/30))+(-$N38/30-INT(-$N38/30))*SUMIFS(32:32,$1:$1,INT(-$N38/30)+1),0)+(-$N38/30-INT(-$N38/30))*SUMIFS(32:32,$1:$1,BF$1+INT(-$N38/30)+1)+(INT(-$N38/30)+1--$N38/30)*SUMIFS(32:32,$1:$1,BF$1+INT(-$N38/30))))</f>
        <v>0</v>
      </c>
      <c r="BG38" s="49">
        <f>IF(BG$10="",0,IF(BG$1=MAX($1:$1),$R32-SUM($T38:BF38),IF(BG$1=1,SUMIFS(32:32,$1:$1,"&gt;="&amp;1,$1:$1,"&lt;="&amp;INT(-$N38/30))+(-$N38/30-INT(-$N38/30))*SUMIFS(32:32,$1:$1,INT(-$N38/30)+1),0)+(-$N38/30-INT(-$N38/30))*SUMIFS(32:32,$1:$1,BG$1+INT(-$N38/30)+1)+(INT(-$N38/30)+1--$N38/30)*SUMIFS(32:32,$1:$1,BG$1+INT(-$N38/30))))</f>
        <v>0</v>
      </c>
      <c r="BH38" s="49">
        <f>IF(BH$10="",0,IF(BH$1=MAX($1:$1),$R32-SUM($T38:BG38),IF(BH$1=1,SUMIFS(32:32,$1:$1,"&gt;="&amp;1,$1:$1,"&lt;="&amp;INT(-$N38/30))+(-$N38/30-INT(-$N38/30))*SUMIFS(32:32,$1:$1,INT(-$N38/30)+1),0)+(-$N38/30-INT(-$N38/30))*SUMIFS(32:32,$1:$1,BH$1+INT(-$N38/30)+1)+(INT(-$N38/30)+1--$N38/30)*SUMIFS(32:32,$1:$1,BH$1+INT(-$N38/30))))</f>
        <v>0</v>
      </c>
      <c r="BI38" s="49">
        <f>IF(BI$10="",0,IF(BI$1=MAX($1:$1),$R32-SUM($T38:BH38),IF(BI$1=1,SUMIFS(32:32,$1:$1,"&gt;="&amp;1,$1:$1,"&lt;="&amp;INT(-$N38/30))+(-$N38/30-INT(-$N38/30))*SUMIFS(32:32,$1:$1,INT(-$N38/30)+1),0)+(-$N38/30-INT(-$N38/30))*SUMIFS(32:32,$1:$1,BI$1+INT(-$N38/30)+1)+(INT(-$N38/30)+1--$N38/30)*SUMIFS(32:32,$1:$1,BI$1+INT(-$N38/30))))</f>
        <v>0</v>
      </c>
      <c r="BJ38" s="49">
        <f>IF(BJ$10="",0,IF(BJ$1=MAX($1:$1),$R32-SUM($T38:BI38),IF(BJ$1=1,SUMIFS(32:32,$1:$1,"&gt;="&amp;1,$1:$1,"&lt;="&amp;INT(-$N38/30))+(-$N38/30-INT(-$N38/30))*SUMIFS(32:32,$1:$1,INT(-$N38/30)+1),0)+(-$N38/30-INT(-$N38/30))*SUMIFS(32:32,$1:$1,BJ$1+INT(-$N38/30)+1)+(INT(-$N38/30)+1--$N38/30)*SUMIFS(32:32,$1:$1,BJ$1+INT(-$N38/30))))</f>
        <v>0</v>
      </c>
      <c r="BK38" s="49">
        <f>IF(BK$10="",0,IF(BK$1=MAX($1:$1),$R32-SUM($T38:BJ38),IF(BK$1=1,SUMIFS(32:32,$1:$1,"&gt;="&amp;1,$1:$1,"&lt;="&amp;INT(-$N38/30))+(-$N38/30-INT(-$N38/30))*SUMIFS(32:32,$1:$1,INT(-$N38/30)+1),0)+(-$N38/30-INT(-$N38/30))*SUMIFS(32:32,$1:$1,BK$1+INT(-$N38/30)+1)+(INT(-$N38/30)+1--$N38/30)*SUMIFS(32:32,$1:$1,BK$1+INT(-$N38/30))))</f>
        <v>0</v>
      </c>
      <c r="BL38" s="49">
        <f>IF(BL$10="",0,IF(BL$1=MAX($1:$1),$R32-SUM($T38:BK38),IF(BL$1=1,SUMIFS(32:32,$1:$1,"&gt;="&amp;1,$1:$1,"&lt;="&amp;INT(-$N38/30))+(-$N38/30-INT(-$N38/30))*SUMIFS(32:32,$1:$1,INT(-$N38/30)+1),0)+(-$N38/30-INT(-$N38/30))*SUMIFS(32:32,$1:$1,BL$1+INT(-$N38/30)+1)+(INT(-$N38/30)+1--$N38/30)*SUMIFS(32:32,$1:$1,BL$1+INT(-$N38/30))))</f>
        <v>0</v>
      </c>
      <c r="BM38" s="49">
        <f>IF(BM$10="",0,IF(BM$1=MAX($1:$1),$R32-SUM($T38:BL38),IF(BM$1=1,SUMIFS(32:32,$1:$1,"&gt;="&amp;1,$1:$1,"&lt;="&amp;INT(-$N38/30))+(-$N38/30-INT(-$N38/30))*SUMIFS(32:32,$1:$1,INT(-$N38/30)+1),0)+(-$N38/30-INT(-$N38/30))*SUMIFS(32:32,$1:$1,BM$1+INT(-$N38/30)+1)+(INT(-$N38/30)+1--$N38/30)*SUMIFS(32:32,$1:$1,BM$1+INT(-$N38/30))))</f>
        <v>0</v>
      </c>
      <c r="BN38" s="49">
        <f>IF(BN$10="",0,IF(BN$1=MAX($1:$1),$R32-SUM($T38:BM38),IF(BN$1=1,SUMIFS(32:32,$1:$1,"&gt;="&amp;1,$1:$1,"&lt;="&amp;INT(-$N38/30))+(-$N38/30-INT(-$N38/30))*SUMIFS(32:32,$1:$1,INT(-$N38/30)+1),0)+(-$N38/30-INT(-$N38/30))*SUMIFS(32:32,$1:$1,BN$1+INT(-$N38/30)+1)+(INT(-$N38/30)+1--$N38/30)*SUMIFS(32:32,$1:$1,BN$1+INT(-$N38/30))))</f>
        <v>0</v>
      </c>
      <c r="BO38" s="49">
        <f>IF(BO$10="",0,IF(BO$1=MAX($1:$1),$R32-SUM($T38:BN38),IF(BO$1=1,SUMIFS(32:32,$1:$1,"&gt;="&amp;1,$1:$1,"&lt;="&amp;INT(-$N38/30))+(-$N38/30-INT(-$N38/30))*SUMIFS(32:32,$1:$1,INT(-$N38/30)+1),0)+(-$N38/30-INT(-$N38/30))*SUMIFS(32:32,$1:$1,BO$1+INT(-$N38/30)+1)+(INT(-$N38/30)+1--$N38/30)*SUMIFS(32:32,$1:$1,BO$1+INT(-$N38/30))))</f>
        <v>0</v>
      </c>
      <c r="BP38" s="49">
        <f>IF(BP$10="",0,IF(BP$1=MAX($1:$1),$R32-SUM($T38:BO38),IF(BP$1=1,SUMIFS(32:32,$1:$1,"&gt;="&amp;1,$1:$1,"&lt;="&amp;INT(-$N38/30))+(-$N38/30-INT(-$N38/30))*SUMIFS(32:32,$1:$1,INT(-$N38/30)+1),0)+(-$N38/30-INT(-$N38/30))*SUMIFS(32:32,$1:$1,BP$1+INT(-$N38/30)+1)+(INT(-$N38/30)+1--$N38/30)*SUMIFS(32:32,$1:$1,BP$1+INT(-$N38/30))))</f>
        <v>0</v>
      </c>
      <c r="BQ38" s="49">
        <f>IF(BQ$10="",0,IF(BQ$1=MAX($1:$1),$R32-SUM($T38:BP38),IF(BQ$1=1,SUMIFS(32:32,$1:$1,"&gt;="&amp;1,$1:$1,"&lt;="&amp;INT(-$N38/30))+(-$N38/30-INT(-$N38/30))*SUMIFS(32:32,$1:$1,INT(-$N38/30)+1),0)+(-$N38/30-INT(-$N38/30))*SUMIFS(32:32,$1:$1,BQ$1+INT(-$N38/30)+1)+(INT(-$N38/30)+1--$N38/30)*SUMIFS(32:32,$1:$1,BQ$1+INT(-$N38/30))))</f>
        <v>0</v>
      </c>
      <c r="BR38" s="49">
        <f>IF(BR$10="",0,IF(BR$1=MAX($1:$1),$R32-SUM($T38:BQ38),IF(BR$1=1,SUMIFS(32:32,$1:$1,"&gt;="&amp;1,$1:$1,"&lt;="&amp;INT(-$N38/30))+(-$N38/30-INT(-$N38/30))*SUMIFS(32:32,$1:$1,INT(-$N38/30)+1),0)+(-$N38/30-INT(-$N38/30))*SUMIFS(32:32,$1:$1,BR$1+INT(-$N38/30)+1)+(INT(-$N38/30)+1--$N38/30)*SUMIFS(32:32,$1:$1,BR$1+INT(-$N38/30))))</f>
        <v>0</v>
      </c>
      <c r="BS38" s="49">
        <f>IF(BS$10="",0,IF(BS$1=MAX($1:$1),$R32-SUM($T38:BR38),IF(BS$1=1,SUMIFS(32:32,$1:$1,"&gt;="&amp;1,$1:$1,"&lt;="&amp;INT(-$N38/30))+(-$N38/30-INT(-$N38/30))*SUMIFS(32:32,$1:$1,INT(-$N38/30)+1),0)+(-$N38/30-INT(-$N38/30))*SUMIFS(32:32,$1:$1,BS$1+INT(-$N38/30)+1)+(INT(-$N38/30)+1--$N38/30)*SUMIFS(32:32,$1:$1,BS$1+INT(-$N38/30))))</f>
        <v>0</v>
      </c>
      <c r="BT38" s="49">
        <f>IF(BT$10="",0,IF(BT$1=MAX($1:$1),$R32-SUM($T38:BS38),IF(BT$1=1,SUMIFS(32:32,$1:$1,"&gt;="&amp;1,$1:$1,"&lt;="&amp;INT(-$N38/30))+(-$N38/30-INT(-$N38/30))*SUMIFS(32:32,$1:$1,INT(-$N38/30)+1),0)+(-$N38/30-INT(-$N38/30))*SUMIFS(32:32,$1:$1,BT$1+INT(-$N38/30)+1)+(INT(-$N38/30)+1--$N38/30)*SUMIFS(32:32,$1:$1,BT$1+INT(-$N38/30))))</f>
        <v>0</v>
      </c>
      <c r="BU38" s="49">
        <f>IF(BU$10="",0,IF(BU$1=MAX($1:$1),$R32-SUM($T38:BT38),IF(BU$1=1,SUMIFS(32:32,$1:$1,"&gt;="&amp;1,$1:$1,"&lt;="&amp;INT(-$N38/30))+(-$N38/30-INT(-$N38/30))*SUMIFS(32:32,$1:$1,INT(-$N38/30)+1),0)+(-$N38/30-INT(-$N38/30))*SUMIFS(32:32,$1:$1,BU$1+INT(-$N38/30)+1)+(INT(-$N38/30)+1--$N38/30)*SUMIFS(32:32,$1:$1,BU$1+INT(-$N38/30))))</f>
        <v>0</v>
      </c>
      <c r="BV38" s="49">
        <f>IF(BV$10="",0,IF(BV$1=MAX($1:$1),$R32-SUM($T38:BU38),IF(BV$1=1,SUMIFS(32:32,$1:$1,"&gt;="&amp;1,$1:$1,"&lt;="&amp;INT(-$N38/30))+(-$N38/30-INT(-$N38/30))*SUMIFS(32:32,$1:$1,INT(-$N38/30)+1),0)+(-$N38/30-INT(-$N38/30))*SUMIFS(32:32,$1:$1,BV$1+INT(-$N38/30)+1)+(INT(-$N38/30)+1--$N38/30)*SUMIFS(32:32,$1:$1,BV$1+INT(-$N38/30))))</f>
        <v>0</v>
      </c>
      <c r="BW38" s="49">
        <f>IF(BW$10="",0,IF(BW$1=MAX($1:$1),$R32-SUM($T38:BV38),IF(BW$1=1,SUMIFS(32:32,$1:$1,"&gt;="&amp;1,$1:$1,"&lt;="&amp;INT(-$N38/30))+(-$N38/30-INT(-$N38/30))*SUMIFS(32:32,$1:$1,INT(-$N38/30)+1),0)+(-$N38/30-INT(-$N38/30))*SUMIFS(32:32,$1:$1,BW$1+INT(-$N38/30)+1)+(INT(-$N38/30)+1--$N38/30)*SUMIFS(32:32,$1:$1,BW$1+INT(-$N38/30))))</f>
        <v>0</v>
      </c>
      <c r="BX38" s="49">
        <f>IF(BX$10="",0,IF(BX$1=MAX($1:$1),$R32-SUM($T38:BW38),IF(BX$1=1,SUMIFS(32:32,$1:$1,"&gt;="&amp;1,$1:$1,"&lt;="&amp;INT(-$N38/30))+(-$N38/30-INT(-$N38/30))*SUMIFS(32:32,$1:$1,INT(-$N38/30)+1),0)+(-$N38/30-INT(-$N38/30))*SUMIFS(32:32,$1:$1,BX$1+INT(-$N38/30)+1)+(INT(-$N38/30)+1--$N38/30)*SUMIFS(32:32,$1:$1,BX$1+INT(-$N38/30))))</f>
        <v>0</v>
      </c>
      <c r="BY38" s="49">
        <f>IF(BY$10="",0,IF(BY$1=MAX($1:$1),$R32-SUM($T38:BX38),IF(BY$1=1,SUMIFS(32:32,$1:$1,"&gt;="&amp;1,$1:$1,"&lt;="&amp;INT(-$N38/30))+(-$N38/30-INT(-$N38/30))*SUMIFS(32:32,$1:$1,INT(-$N38/30)+1),0)+(-$N38/30-INT(-$N38/30))*SUMIFS(32:32,$1:$1,BY$1+INT(-$N38/30)+1)+(INT(-$N38/30)+1--$N38/30)*SUMIFS(32:32,$1:$1,BY$1+INT(-$N38/30))))</f>
        <v>0</v>
      </c>
      <c r="BZ38" s="49">
        <f>IF(BZ$10="",0,IF(BZ$1=MAX($1:$1),$R32-SUM($T38:BY38),IF(BZ$1=1,SUMIFS(32:32,$1:$1,"&gt;="&amp;1,$1:$1,"&lt;="&amp;INT(-$N38/30))+(-$N38/30-INT(-$N38/30))*SUMIFS(32:32,$1:$1,INT(-$N38/30)+1),0)+(-$N38/30-INT(-$N38/30))*SUMIFS(32:32,$1:$1,BZ$1+INT(-$N38/30)+1)+(INT(-$N38/30)+1--$N38/30)*SUMIFS(32:32,$1:$1,BZ$1+INT(-$N38/30))))</f>
        <v>0</v>
      </c>
      <c r="CA38" s="49">
        <f>IF(CA$10="",0,IF(CA$1=MAX($1:$1),$R32-SUM($T38:BZ38),IF(CA$1=1,SUMIFS(32:32,$1:$1,"&gt;="&amp;1,$1:$1,"&lt;="&amp;INT(-$N38/30))+(-$N38/30-INT(-$N38/30))*SUMIFS(32:32,$1:$1,INT(-$N38/30)+1),0)+(-$N38/30-INT(-$N38/30))*SUMIFS(32:32,$1:$1,CA$1+INT(-$N38/30)+1)+(INT(-$N38/30)+1--$N38/30)*SUMIFS(32:32,$1:$1,CA$1+INT(-$N38/30))))</f>
        <v>0</v>
      </c>
      <c r="CB38" s="49">
        <f>IF(CB$10="",0,IF(CB$1=MAX($1:$1),$R32-SUM($T38:CA38),IF(CB$1=1,SUMIFS(32:32,$1:$1,"&gt;="&amp;1,$1:$1,"&lt;="&amp;INT(-$N38/30))+(-$N38/30-INT(-$N38/30))*SUMIFS(32:32,$1:$1,INT(-$N38/30)+1),0)+(-$N38/30-INT(-$N38/30))*SUMIFS(32:32,$1:$1,CB$1+INT(-$N38/30)+1)+(INT(-$N38/30)+1--$N38/30)*SUMIFS(32:32,$1:$1,CB$1+INT(-$N38/30))))</f>
        <v>0</v>
      </c>
      <c r="CC38" s="49">
        <f>IF(CC$10="",0,IF(CC$1=MAX($1:$1),$R32-SUM($T38:CB38),IF(CC$1=1,SUMIFS(32:32,$1:$1,"&gt;="&amp;1,$1:$1,"&lt;="&amp;INT(-$N38/30))+(-$N38/30-INT(-$N38/30))*SUMIFS(32:32,$1:$1,INT(-$N38/30)+1),0)+(-$N38/30-INT(-$N38/30))*SUMIFS(32:32,$1:$1,CC$1+INT(-$N38/30)+1)+(INT(-$N38/30)+1--$N38/30)*SUMIFS(32:32,$1:$1,CC$1+INT(-$N38/30))))</f>
        <v>0</v>
      </c>
      <c r="CD38" s="49">
        <f>IF(CD$10="",0,IF(CD$1=MAX($1:$1),$R32-SUM($T38:CC38),IF(CD$1=1,SUMIFS(32:32,$1:$1,"&gt;="&amp;1,$1:$1,"&lt;="&amp;INT(-$N38/30))+(-$N38/30-INT(-$N38/30))*SUMIFS(32:32,$1:$1,INT(-$N38/30)+1),0)+(-$N38/30-INT(-$N38/30))*SUMIFS(32:32,$1:$1,CD$1+INT(-$N38/30)+1)+(INT(-$N38/30)+1--$N38/30)*SUMIFS(32:32,$1:$1,CD$1+INT(-$N38/30))))</f>
        <v>0</v>
      </c>
      <c r="CE38" s="49">
        <f>IF(CE$10="",0,IF(CE$1=MAX($1:$1),$R32-SUM($T38:CD38),IF(CE$1=1,SUMIFS(32:32,$1:$1,"&gt;="&amp;1,$1:$1,"&lt;="&amp;INT(-$N38/30))+(-$N38/30-INT(-$N38/30))*SUMIFS(32:32,$1:$1,INT(-$N38/30)+1),0)+(-$N38/30-INT(-$N38/30))*SUMIFS(32:32,$1:$1,CE$1+INT(-$N38/30)+1)+(INT(-$N38/30)+1--$N38/30)*SUMIFS(32:32,$1:$1,CE$1+INT(-$N38/30))))</f>
        <v>0</v>
      </c>
      <c r="CF38" s="49">
        <f>IF(CF$10="",0,IF(CF$1=MAX($1:$1),$R32-SUM($T38:CE38),IF(CF$1=1,SUMIFS(32:32,$1:$1,"&gt;="&amp;1,$1:$1,"&lt;="&amp;INT(-$N38/30))+(-$N38/30-INT(-$N38/30))*SUMIFS(32:32,$1:$1,INT(-$N38/30)+1),0)+(-$N38/30-INT(-$N38/30))*SUMIFS(32:32,$1:$1,CF$1+INT(-$N38/30)+1)+(INT(-$N38/30)+1--$N38/30)*SUMIFS(32:32,$1:$1,CF$1+INT(-$N38/30))))</f>
        <v>0</v>
      </c>
      <c r="CG38" s="49">
        <f>IF(CG$10="",0,IF(CG$1=MAX($1:$1),$R32-SUM($T38:CF38),IF(CG$1=1,SUMIFS(32:32,$1:$1,"&gt;="&amp;1,$1:$1,"&lt;="&amp;INT(-$N38/30))+(-$N38/30-INT(-$N38/30))*SUMIFS(32:32,$1:$1,INT(-$N38/30)+1),0)+(-$N38/30-INT(-$N38/30))*SUMIFS(32:32,$1:$1,CG$1+INT(-$N38/30)+1)+(INT(-$N38/30)+1--$N38/30)*SUMIFS(32:32,$1:$1,CG$1+INT(-$N38/30))))</f>
        <v>0</v>
      </c>
      <c r="CH38" s="49">
        <f>IF(CH$10="",0,IF(CH$1=MAX($1:$1),$R32-SUM($T38:CG38),IF(CH$1=1,SUMIFS(32:32,$1:$1,"&gt;="&amp;1,$1:$1,"&lt;="&amp;INT(-$N38/30))+(-$N38/30-INT(-$N38/30))*SUMIFS(32:32,$1:$1,INT(-$N38/30)+1),0)+(-$N38/30-INT(-$N38/30))*SUMIFS(32:32,$1:$1,CH$1+INT(-$N38/30)+1)+(INT(-$N38/30)+1--$N38/30)*SUMIFS(32:32,$1:$1,CH$1+INT(-$N38/30))))</f>
        <v>0</v>
      </c>
      <c r="CI38" s="49">
        <f>IF(CI$10="",0,IF(CI$1=MAX($1:$1),$R32-SUM($T38:CH38),IF(CI$1=1,SUMIFS(32:32,$1:$1,"&gt;="&amp;1,$1:$1,"&lt;="&amp;INT(-$N38/30))+(-$N38/30-INT(-$N38/30))*SUMIFS(32:32,$1:$1,INT(-$N38/30)+1),0)+(-$N38/30-INT(-$N38/30))*SUMIFS(32:32,$1:$1,CI$1+INT(-$N38/30)+1)+(INT(-$N38/30)+1--$N38/30)*SUMIFS(32:32,$1:$1,CI$1+INT(-$N38/30))))</f>
        <v>0</v>
      </c>
      <c r="CJ38" s="49">
        <f>IF(CJ$10="",0,IF(CJ$1=MAX($1:$1),$R32-SUM($T38:CI38),IF(CJ$1=1,SUMIFS(32:32,$1:$1,"&gt;="&amp;1,$1:$1,"&lt;="&amp;INT(-$N38/30))+(-$N38/30-INT(-$N38/30))*SUMIFS(32:32,$1:$1,INT(-$N38/30)+1),0)+(-$N38/30-INT(-$N38/30))*SUMIFS(32:32,$1:$1,CJ$1+INT(-$N38/30)+1)+(INT(-$N38/30)+1--$N38/30)*SUMIFS(32:32,$1:$1,CJ$1+INT(-$N38/30))))</f>
        <v>0</v>
      </c>
      <c r="CK38" s="49">
        <f>IF(CK$10="",0,IF(CK$1=MAX($1:$1),$R32-SUM($T38:CJ38),IF(CK$1=1,SUMIFS(32:32,$1:$1,"&gt;="&amp;1,$1:$1,"&lt;="&amp;INT(-$N38/30))+(-$N38/30-INT(-$N38/30))*SUMIFS(32:32,$1:$1,INT(-$N38/30)+1),0)+(-$N38/30-INT(-$N38/30))*SUMIFS(32:32,$1:$1,CK$1+INT(-$N38/30)+1)+(INT(-$N38/30)+1--$N38/30)*SUMIFS(32:32,$1:$1,CK$1+INT(-$N38/30))))</f>
        <v>0</v>
      </c>
      <c r="CL38" s="49">
        <f>IF(CL$10="",0,IF(CL$1=MAX($1:$1),$R32-SUM($T38:CK38),IF(CL$1=1,SUMIFS(32:32,$1:$1,"&gt;="&amp;1,$1:$1,"&lt;="&amp;INT(-$N38/30))+(-$N38/30-INT(-$N38/30))*SUMIFS(32:32,$1:$1,INT(-$N38/30)+1),0)+(-$N38/30-INT(-$N38/30))*SUMIFS(32:32,$1:$1,CL$1+INT(-$N38/30)+1)+(INT(-$N38/30)+1--$N38/30)*SUMIFS(32:32,$1:$1,CL$1+INT(-$N38/30))))</f>
        <v>0</v>
      </c>
      <c r="CM38" s="49">
        <f>IF(CM$10="",0,IF(CM$1=MAX($1:$1),$R32-SUM($T38:CL38),IF(CM$1=1,SUMIFS(32:32,$1:$1,"&gt;="&amp;1,$1:$1,"&lt;="&amp;INT(-$N38/30))+(-$N38/30-INT(-$N38/30))*SUMIFS(32:32,$1:$1,INT(-$N38/30)+1),0)+(-$N38/30-INT(-$N38/30))*SUMIFS(32:32,$1:$1,CM$1+INT(-$N38/30)+1)+(INT(-$N38/30)+1--$N38/30)*SUMIFS(32:32,$1:$1,CM$1+INT(-$N38/30))))</f>
        <v>0</v>
      </c>
      <c r="CN38" s="49">
        <f>IF(CN$10="",0,IF(CN$1=MAX($1:$1),$R32-SUM($T38:CM38),IF(CN$1=1,SUMIFS(32:32,$1:$1,"&gt;="&amp;1,$1:$1,"&lt;="&amp;INT(-$N38/30))+(-$N38/30-INT(-$N38/30))*SUMIFS(32:32,$1:$1,INT(-$N38/30)+1),0)+(-$N38/30-INT(-$N38/30))*SUMIFS(32:32,$1:$1,CN$1+INT(-$N38/30)+1)+(INT(-$N38/30)+1--$N38/30)*SUMIFS(32:32,$1:$1,CN$1+INT(-$N38/30))))</f>
        <v>0</v>
      </c>
      <c r="CO38" s="49">
        <f>IF(CO$10="",0,IF(CO$1=MAX($1:$1),$R32-SUM($T38:CN38),IF(CO$1=1,SUMIFS(32:32,$1:$1,"&gt;="&amp;1,$1:$1,"&lt;="&amp;INT(-$N38/30))+(-$N38/30-INT(-$N38/30))*SUMIFS(32:32,$1:$1,INT(-$N38/30)+1),0)+(-$N38/30-INT(-$N38/30))*SUMIFS(32:32,$1:$1,CO$1+INT(-$N38/30)+1)+(INT(-$N38/30)+1--$N38/30)*SUMIFS(32:32,$1:$1,CO$1+INT(-$N38/30))))</f>
        <v>0</v>
      </c>
      <c r="CP38" s="49">
        <f>IF(CP$10="",0,IF(CP$1=MAX($1:$1),$R32-SUM($T38:CO38),IF(CP$1=1,SUMIFS(32:32,$1:$1,"&gt;="&amp;1,$1:$1,"&lt;="&amp;INT(-$N38/30))+(-$N38/30-INT(-$N38/30))*SUMIFS(32:32,$1:$1,INT(-$N38/30)+1),0)+(-$N38/30-INT(-$N38/30))*SUMIFS(32:32,$1:$1,CP$1+INT(-$N38/30)+1)+(INT(-$N38/30)+1--$N38/30)*SUMIFS(32:32,$1:$1,CP$1+INT(-$N38/30))))</f>
        <v>0</v>
      </c>
      <c r="CQ38" s="49">
        <f>IF(CQ$10="",0,IF(CQ$1=MAX($1:$1),$R32-SUM($T38:CP38),IF(CQ$1=1,SUMIFS(32:32,$1:$1,"&gt;="&amp;1,$1:$1,"&lt;="&amp;INT(-$N38/30))+(-$N38/30-INT(-$N38/30))*SUMIFS(32:32,$1:$1,INT(-$N38/30)+1),0)+(-$N38/30-INT(-$N38/30))*SUMIFS(32:32,$1:$1,CQ$1+INT(-$N38/30)+1)+(INT(-$N38/30)+1--$N38/30)*SUMIFS(32:32,$1:$1,CQ$1+INT(-$N38/30))))</f>
        <v>0</v>
      </c>
      <c r="CR38" s="49">
        <f>IF(CR$10="",0,IF(CR$1=MAX($1:$1),$R32-SUM($T38:CQ38),IF(CR$1=1,SUMIFS(32:32,$1:$1,"&gt;="&amp;1,$1:$1,"&lt;="&amp;INT(-$N38/30))+(-$N38/30-INT(-$N38/30))*SUMIFS(32:32,$1:$1,INT(-$N38/30)+1),0)+(-$N38/30-INT(-$N38/30))*SUMIFS(32:32,$1:$1,CR$1+INT(-$N38/30)+1)+(INT(-$N38/30)+1--$N38/30)*SUMIFS(32:32,$1:$1,CR$1+INT(-$N38/30))))</f>
        <v>0</v>
      </c>
      <c r="CS38" s="49">
        <f>IF(CS$10="",0,IF(CS$1=MAX($1:$1),$R32-SUM($T38:CR38),IF(CS$1=1,SUMIFS(32:32,$1:$1,"&gt;="&amp;1,$1:$1,"&lt;="&amp;INT(-$N38/30))+(-$N38/30-INT(-$N38/30))*SUMIFS(32:32,$1:$1,INT(-$N38/30)+1),0)+(-$N38/30-INT(-$N38/30))*SUMIFS(32:32,$1:$1,CS$1+INT(-$N38/30)+1)+(INT(-$N38/30)+1--$N38/30)*SUMIFS(32:32,$1:$1,CS$1+INT(-$N38/30))))</f>
        <v>0</v>
      </c>
      <c r="CT38" s="49">
        <f>IF(CT$10="",0,IF(CT$1=MAX($1:$1),$R32-SUM($T38:CS38),IF(CT$1=1,SUMIFS(32:32,$1:$1,"&gt;="&amp;1,$1:$1,"&lt;="&amp;INT(-$N38/30))+(-$N38/30-INT(-$N38/30))*SUMIFS(32:32,$1:$1,INT(-$N38/30)+1),0)+(-$N38/30-INT(-$N38/30))*SUMIFS(32:32,$1:$1,CT$1+INT(-$N38/30)+1)+(INT(-$N38/30)+1--$N38/30)*SUMIFS(32:32,$1:$1,CT$1+INT(-$N38/30))))</f>
        <v>0</v>
      </c>
      <c r="CU38" s="49">
        <f>IF(CU$10="",0,IF(CU$1=MAX($1:$1),$R32-SUM($T38:CT38),IF(CU$1=1,SUMIFS(32:32,$1:$1,"&gt;="&amp;1,$1:$1,"&lt;="&amp;INT(-$N38/30))+(-$N38/30-INT(-$N38/30))*SUMIFS(32:32,$1:$1,INT(-$N38/30)+1),0)+(-$N38/30-INT(-$N38/30))*SUMIFS(32:32,$1:$1,CU$1+INT(-$N38/30)+1)+(INT(-$N38/30)+1--$N38/30)*SUMIFS(32:32,$1:$1,CU$1+INT(-$N38/30))))</f>
        <v>0</v>
      </c>
      <c r="CV38" s="49">
        <f>IF(CV$10="",0,IF(CV$1=MAX($1:$1),$R32-SUM($T38:CU38),IF(CV$1=1,SUMIFS(32:32,$1:$1,"&gt;="&amp;1,$1:$1,"&lt;="&amp;INT(-$N38/30))+(-$N38/30-INT(-$N38/30))*SUMIFS(32:32,$1:$1,INT(-$N38/30)+1),0)+(-$N38/30-INT(-$N38/30))*SUMIFS(32:32,$1:$1,CV$1+INT(-$N38/30)+1)+(INT(-$N38/30)+1--$N38/30)*SUMIFS(32:32,$1:$1,CV$1+INT(-$N38/30))))</f>
        <v>0</v>
      </c>
      <c r="CW38" s="49">
        <f>IF(CW$10="",0,IF(CW$1=MAX($1:$1),$R32-SUM($T38:CV38),IF(CW$1=1,SUMIFS(32:32,$1:$1,"&gt;="&amp;1,$1:$1,"&lt;="&amp;INT(-$N38/30))+(-$N38/30-INT(-$N38/30))*SUMIFS(32:32,$1:$1,INT(-$N38/30)+1),0)+(-$N38/30-INT(-$N38/30))*SUMIFS(32:32,$1:$1,CW$1+INT(-$N38/30)+1)+(INT(-$N38/30)+1--$N38/30)*SUMIFS(32:32,$1:$1,CW$1+INT(-$N38/30))))</f>
        <v>0</v>
      </c>
      <c r="CX38" s="49">
        <f>IF(CX$10="",0,IF(CX$1=MAX($1:$1),$R32-SUM($T38:CW38),IF(CX$1=1,SUMIFS(32:32,$1:$1,"&gt;="&amp;1,$1:$1,"&lt;="&amp;INT(-$N38/30))+(-$N38/30-INT(-$N38/30))*SUMIFS(32:32,$1:$1,INT(-$N38/30)+1),0)+(-$N38/30-INT(-$N38/30))*SUMIFS(32:32,$1:$1,CX$1+INT(-$N38/30)+1)+(INT(-$N38/30)+1--$N38/30)*SUMIFS(32:32,$1:$1,CX$1+INT(-$N38/30))))</f>
        <v>0</v>
      </c>
      <c r="CY38" s="49">
        <f>IF(CY$10="",0,IF(CY$1=MAX($1:$1),$R32-SUM($T38:CX38),IF(CY$1=1,SUMIFS(32:32,$1:$1,"&gt;="&amp;1,$1:$1,"&lt;="&amp;INT(-$N38/30))+(-$N38/30-INT(-$N38/30))*SUMIFS(32:32,$1:$1,INT(-$N38/30)+1),0)+(-$N38/30-INT(-$N38/30))*SUMIFS(32:32,$1:$1,CY$1+INT(-$N38/30)+1)+(INT(-$N38/30)+1--$N38/30)*SUMIFS(32:32,$1:$1,CY$1+INT(-$N38/30))))</f>
        <v>0</v>
      </c>
      <c r="CZ38" s="49">
        <f>IF(CZ$10="",0,IF(CZ$1=MAX($1:$1),$R32-SUM($T38:CY38),IF(CZ$1=1,SUMIFS(32:32,$1:$1,"&gt;="&amp;1,$1:$1,"&lt;="&amp;INT(-$N38/30))+(-$N38/30-INT(-$N38/30))*SUMIFS(32:32,$1:$1,INT(-$N38/30)+1),0)+(-$N38/30-INT(-$N38/30))*SUMIFS(32:32,$1:$1,CZ$1+INT(-$N38/30)+1)+(INT(-$N38/30)+1--$N38/30)*SUMIFS(32:32,$1:$1,CZ$1+INT(-$N38/30))))</f>
        <v>0</v>
      </c>
      <c r="DA38" s="49">
        <f>IF(DA$10="",0,IF(DA$1=MAX($1:$1),$R32-SUM($T38:CZ38),IF(DA$1=1,SUMIFS(32:32,$1:$1,"&gt;="&amp;1,$1:$1,"&lt;="&amp;INT(-$N38/30))+(-$N38/30-INT(-$N38/30))*SUMIFS(32:32,$1:$1,INT(-$N38/30)+1),0)+(-$N38/30-INT(-$N38/30))*SUMIFS(32:32,$1:$1,DA$1+INT(-$N38/30)+1)+(INT(-$N38/30)+1--$N38/30)*SUMIFS(32:32,$1:$1,DA$1+INT(-$N38/30))))</f>
        <v>0</v>
      </c>
      <c r="DB38" s="49">
        <f>IF(DB$10="",0,IF(DB$1=MAX($1:$1),$R32-SUM($T38:DA38),IF(DB$1=1,SUMIFS(32:32,$1:$1,"&gt;="&amp;1,$1:$1,"&lt;="&amp;INT(-$N38/30))+(-$N38/30-INT(-$N38/30))*SUMIFS(32:32,$1:$1,INT(-$N38/30)+1),0)+(-$N38/30-INT(-$N38/30))*SUMIFS(32:32,$1:$1,DB$1+INT(-$N38/30)+1)+(INT(-$N38/30)+1--$N38/30)*SUMIFS(32:32,$1:$1,DB$1+INT(-$N38/30))))</f>
        <v>0</v>
      </c>
      <c r="DC38" s="49">
        <f>IF(DC$10="",0,IF(DC$1=MAX($1:$1),$R32-SUM($T38:DB38),IF(DC$1=1,SUMIFS(32:32,$1:$1,"&gt;="&amp;1,$1:$1,"&lt;="&amp;INT(-$N38/30))+(-$N38/30-INT(-$N38/30))*SUMIFS(32:32,$1:$1,INT(-$N38/30)+1),0)+(-$N38/30-INT(-$N38/30))*SUMIFS(32:32,$1:$1,DC$1+INT(-$N38/30)+1)+(INT(-$N38/30)+1--$N38/30)*SUMIFS(32:32,$1:$1,DC$1+INT(-$N38/30))))</f>
        <v>0</v>
      </c>
      <c r="DD38" s="49">
        <f>IF(DD$10="",0,IF(DD$1=MAX($1:$1),$R32-SUM($T38:DC38),IF(DD$1=1,SUMIFS(32:32,$1:$1,"&gt;="&amp;1,$1:$1,"&lt;="&amp;INT(-$N38/30))+(-$N38/30-INT(-$N38/30))*SUMIFS(32:32,$1:$1,INT(-$N38/30)+1),0)+(-$N38/30-INT(-$N38/30))*SUMIFS(32:32,$1:$1,DD$1+INT(-$N38/30)+1)+(INT(-$N38/30)+1--$N38/30)*SUMIFS(32:32,$1:$1,DD$1+INT(-$N38/30))))</f>
        <v>0</v>
      </c>
      <c r="DE38" s="49">
        <f>IF(DE$10="",0,IF(DE$1=MAX($1:$1),$R32-SUM($T38:DD38),IF(DE$1=1,SUMIFS(32:32,$1:$1,"&gt;="&amp;1,$1:$1,"&lt;="&amp;INT(-$N38/30))+(-$N38/30-INT(-$N38/30))*SUMIFS(32:32,$1:$1,INT(-$N38/30)+1),0)+(-$N38/30-INT(-$N38/30))*SUMIFS(32:32,$1:$1,DE$1+INT(-$N38/30)+1)+(INT(-$N38/30)+1--$N38/30)*SUMIFS(32:32,$1:$1,DE$1+INT(-$N38/30))))</f>
        <v>0</v>
      </c>
      <c r="DF38" s="49">
        <f>IF(DF$10="",0,IF(DF$1=MAX($1:$1),$R32-SUM($T38:DE38),IF(DF$1=1,SUMIFS(32:32,$1:$1,"&gt;="&amp;1,$1:$1,"&lt;="&amp;INT(-$N38/30))+(-$N38/30-INT(-$N38/30))*SUMIFS(32:32,$1:$1,INT(-$N38/30)+1),0)+(-$N38/30-INT(-$N38/30))*SUMIFS(32:32,$1:$1,DF$1+INT(-$N38/30)+1)+(INT(-$N38/30)+1--$N38/30)*SUMIFS(32:32,$1:$1,DF$1+INT(-$N38/30))))</f>
        <v>0</v>
      </c>
      <c r="DG38" s="49">
        <f>IF(DG$10="",0,IF(DG$1=MAX($1:$1),$R32-SUM($T38:DF38),IF(DG$1=1,SUMIFS(32:32,$1:$1,"&gt;="&amp;1,$1:$1,"&lt;="&amp;INT(-$N38/30))+(-$N38/30-INT(-$N38/30))*SUMIFS(32:32,$1:$1,INT(-$N38/30)+1),0)+(-$N38/30-INT(-$N38/30))*SUMIFS(32:32,$1:$1,DG$1+INT(-$N38/30)+1)+(INT(-$N38/30)+1--$N38/30)*SUMIFS(32:32,$1:$1,DG$1+INT(-$N38/30))))</f>
        <v>0</v>
      </c>
      <c r="DH38" s="49">
        <f>IF(DH$10="",0,IF(DH$1=MAX($1:$1),$R32-SUM($T38:DG38),IF(DH$1=1,SUMIFS(32:32,$1:$1,"&gt;="&amp;1,$1:$1,"&lt;="&amp;INT(-$N38/30))+(-$N38/30-INT(-$N38/30))*SUMIFS(32:32,$1:$1,INT(-$N38/30)+1),0)+(-$N38/30-INT(-$N38/30))*SUMIFS(32:32,$1:$1,DH$1+INT(-$N38/30)+1)+(INT(-$N38/30)+1--$N38/30)*SUMIFS(32:32,$1:$1,DH$1+INT(-$N38/30))))</f>
        <v>0</v>
      </c>
      <c r="DI38" s="49">
        <f>IF(DI$10="",0,IF(DI$1=MAX($1:$1),$R32-SUM($T38:DH38),IF(DI$1=1,SUMIFS(32:32,$1:$1,"&gt;="&amp;1,$1:$1,"&lt;="&amp;INT(-$N38/30))+(-$N38/30-INT(-$N38/30))*SUMIFS(32:32,$1:$1,INT(-$N38/30)+1),0)+(-$N38/30-INT(-$N38/30))*SUMIFS(32:32,$1:$1,DI$1+INT(-$N38/30)+1)+(INT(-$N38/30)+1--$N38/30)*SUMIFS(32:32,$1:$1,DI$1+INT(-$N38/30))))</f>
        <v>0</v>
      </c>
      <c r="DJ38" s="49">
        <f>IF(DJ$10="",0,IF(DJ$1=MAX($1:$1),$R32-SUM($T38:DI38),IF(DJ$1=1,SUMIFS(32:32,$1:$1,"&gt;="&amp;1,$1:$1,"&lt;="&amp;INT(-$N38/30))+(-$N38/30-INT(-$N38/30))*SUMIFS(32:32,$1:$1,INT(-$N38/30)+1),0)+(-$N38/30-INT(-$N38/30))*SUMIFS(32:32,$1:$1,DJ$1+INT(-$N38/30)+1)+(INT(-$N38/30)+1--$N38/30)*SUMIFS(32:32,$1:$1,DJ$1+INT(-$N38/30))))</f>
        <v>0</v>
      </c>
      <c r="DK38" s="49">
        <f>IF(DK$10="",0,IF(DK$1=MAX($1:$1),$R32-SUM($T38:DJ38),IF(DK$1=1,SUMIFS(32:32,$1:$1,"&gt;="&amp;1,$1:$1,"&lt;="&amp;INT(-$N38/30))+(-$N38/30-INT(-$N38/30))*SUMIFS(32:32,$1:$1,INT(-$N38/30)+1),0)+(-$N38/30-INT(-$N38/30))*SUMIFS(32:32,$1:$1,DK$1+INT(-$N38/30)+1)+(INT(-$N38/30)+1--$N38/30)*SUMIFS(32:32,$1:$1,DK$1+INT(-$N38/30))))</f>
        <v>0</v>
      </c>
      <c r="DL38" s="49">
        <f>IF(DL$10="",0,IF(DL$1=MAX($1:$1),$R32-SUM($T38:DK38),IF(DL$1=1,SUMIFS(32:32,$1:$1,"&gt;="&amp;1,$1:$1,"&lt;="&amp;INT(-$N38/30))+(-$N38/30-INT(-$N38/30))*SUMIFS(32:32,$1:$1,INT(-$N38/30)+1),0)+(-$N38/30-INT(-$N38/30))*SUMIFS(32:32,$1:$1,DL$1+INT(-$N38/30)+1)+(INT(-$N38/30)+1--$N38/30)*SUMIFS(32:32,$1:$1,DL$1+INT(-$N38/30))))</f>
        <v>0</v>
      </c>
      <c r="DM38" s="49">
        <f>IF(DM$10="",0,IF(DM$1=MAX($1:$1),$R32-SUM($T38:DL38),IF(DM$1=1,SUMIFS(32:32,$1:$1,"&gt;="&amp;1,$1:$1,"&lt;="&amp;INT(-$N38/30))+(-$N38/30-INT(-$N38/30))*SUMIFS(32:32,$1:$1,INT(-$N38/30)+1),0)+(-$N38/30-INT(-$N38/30))*SUMIFS(32:32,$1:$1,DM$1+INT(-$N38/30)+1)+(INT(-$N38/30)+1--$N38/30)*SUMIFS(32:32,$1:$1,DM$1+INT(-$N38/30))))</f>
        <v>0</v>
      </c>
      <c r="DN38" s="49">
        <f>IF(DN$10="",0,IF(DN$1=MAX($1:$1),$R32-SUM($T38:DM38),IF(DN$1=1,SUMIFS(32:32,$1:$1,"&gt;="&amp;1,$1:$1,"&lt;="&amp;INT(-$N38/30))+(-$N38/30-INT(-$N38/30))*SUMIFS(32:32,$1:$1,INT(-$N38/30)+1),0)+(-$N38/30-INT(-$N38/30))*SUMIFS(32:32,$1:$1,DN$1+INT(-$N38/30)+1)+(INT(-$N38/30)+1--$N38/30)*SUMIFS(32:32,$1:$1,DN$1+INT(-$N38/30))))</f>
        <v>0</v>
      </c>
      <c r="DO38" s="49">
        <f>IF(DO$10="",0,IF(DO$1=MAX($1:$1),$R32-SUM($T38:DN38),IF(DO$1=1,SUMIFS(32:32,$1:$1,"&gt;="&amp;1,$1:$1,"&lt;="&amp;INT(-$N38/30))+(-$N38/30-INT(-$N38/30))*SUMIFS(32:32,$1:$1,INT(-$N38/30)+1),0)+(-$N38/30-INT(-$N38/30))*SUMIFS(32:32,$1:$1,DO$1+INT(-$N38/30)+1)+(INT(-$N38/30)+1--$N38/30)*SUMIFS(32:32,$1:$1,DO$1+INT(-$N38/30))))</f>
        <v>0</v>
      </c>
      <c r="DP38" s="49">
        <f>IF(DP$10="",0,IF(DP$1=MAX($1:$1),$R32-SUM($T38:DO38),IF(DP$1=1,SUMIFS(32:32,$1:$1,"&gt;="&amp;1,$1:$1,"&lt;="&amp;INT(-$N38/30))+(-$N38/30-INT(-$N38/30))*SUMIFS(32:32,$1:$1,INT(-$N38/30)+1),0)+(-$N38/30-INT(-$N38/30))*SUMIFS(32:32,$1:$1,DP$1+INT(-$N38/30)+1)+(INT(-$N38/30)+1--$N38/30)*SUMIFS(32:32,$1:$1,DP$1+INT(-$N38/30))))</f>
        <v>0</v>
      </c>
      <c r="DQ38" s="49">
        <f>IF(DQ$10="",0,IF(DQ$1=MAX($1:$1),$R32-SUM($T38:DP38),IF(DQ$1=1,SUMIFS(32:32,$1:$1,"&gt;="&amp;1,$1:$1,"&lt;="&amp;INT(-$N38/30))+(-$N38/30-INT(-$N38/30))*SUMIFS(32:32,$1:$1,INT(-$N38/30)+1),0)+(-$N38/30-INT(-$N38/30))*SUMIFS(32:32,$1:$1,DQ$1+INT(-$N38/30)+1)+(INT(-$N38/30)+1--$N38/30)*SUMIFS(32:32,$1:$1,DQ$1+INT(-$N38/30))))</f>
        <v>0</v>
      </c>
      <c r="DR38" s="49">
        <f>IF(DR$10="",0,IF(DR$1=MAX($1:$1),$R32-SUM($T38:DQ38),IF(DR$1=1,SUMIFS(32:32,$1:$1,"&gt;="&amp;1,$1:$1,"&lt;="&amp;INT(-$N38/30))+(-$N38/30-INT(-$N38/30))*SUMIFS(32:32,$1:$1,INT(-$N38/30)+1),0)+(-$N38/30-INT(-$N38/30))*SUMIFS(32:32,$1:$1,DR$1+INT(-$N38/30)+1)+(INT(-$N38/30)+1--$N38/30)*SUMIFS(32:32,$1:$1,DR$1+INT(-$N38/30))))</f>
        <v>0</v>
      </c>
      <c r="DS38" s="49">
        <f>IF(DS$10="",0,IF(DS$1=MAX($1:$1),$R32-SUM($T38:DR38),IF(DS$1=1,SUMIFS(32:32,$1:$1,"&gt;="&amp;1,$1:$1,"&lt;="&amp;INT(-$N38/30))+(-$N38/30-INT(-$N38/30))*SUMIFS(32:32,$1:$1,INT(-$N38/30)+1),0)+(-$N38/30-INT(-$N38/30))*SUMIFS(32:32,$1:$1,DS$1+INT(-$N38/30)+1)+(INT(-$N38/30)+1--$N38/30)*SUMIFS(32:32,$1:$1,DS$1+INT(-$N38/30))))</f>
        <v>0</v>
      </c>
      <c r="DT38" s="49">
        <f>IF(DT$10="",0,IF(DT$1=MAX($1:$1),$R32-SUM($T38:DS38),IF(DT$1=1,SUMIFS(32:32,$1:$1,"&gt;="&amp;1,$1:$1,"&lt;="&amp;INT(-$N38/30))+(-$N38/30-INT(-$N38/30))*SUMIFS(32:32,$1:$1,INT(-$N38/30)+1),0)+(-$N38/30-INT(-$N38/30))*SUMIFS(32:32,$1:$1,DT$1+INT(-$N38/30)+1)+(INT(-$N38/30)+1--$N38/30)*SUMIFS(32:32,$1:$1,DT$1+INT(-$N38/30))))</f>
        <v>0</v>
      </c>
      <c r="DU38" s="49">
        <f>IF(DU$10="",0,IF(DU$1=MAX($1:$1),$R32-SUM($T38:DT38),IF(DU$1=1,SUMIFS(32:32,$1:$1,"&gt;="&amp;1,$1:$1,"&lt;="&amp;INT(-$N38/30))+(-$N38/30-INT(-$N38/30))*SUMIFS(32:32,$1:$1,INT(-$N38/30)+1),0)+(-$N38/30-INT(-$N38/30))*SUMIFS(32:32,$1:$1,DU$1+INT(-$N38/30)+1)+(INT(-$N38/30)+1--$N38/30)*SUMIFS(32:32,$1:$1,DU$1+INT(-$N38/30))))</f>
        <v>0</v>
      </c>
      <c r="DV38" s="49">
        <f>IF(DV$10="",0,IF(DV$1=MAX($1:$1),$R32-SUM($T38:DU38),IF(DV$1=1,SUMIFS(32:32,$1:$1,"&gt;="&amp;1,$1:$1,"&lt;="&amp;INT(-$N38/30))+(-$N38/30-INT(-$N38/30))*SUMIFS(32:32,$1:$1,INT(-$N38/30)+1),0)+(-$N38/30-INT(-$N38/30))*SUMIFS(32:32,$1:$1,DV$1+INT(-$N38/30)+1)+(INT(-$N38/30)+1--$N38/30)*SUMIFS(32:32,$1:$1,DV$1+INT(-$N38/30))))</f>
        <v>0</v>
      </c>
      <c r="DW38" s="49">
        <f>IF(DW$10="",0,IF(DW$1=MAX($1:$1),$R32-SUM($T38:DV38),IF(DW$1=1,SUMIFS(32:32,$1:$1,"&gt;="&amp;1,$1:$1,"&lt;="&amp;INT(-$N38/30))+(-$N38/30-INT(-$N38/30))*SUMIFS(32:32,$1:$1,INT(-$N38/30)+1),0)+(-$N38/30-INT(-$N38/30))*SUMIFS(32:32,$1:$1,DW$1+INT(-$N38/30)+1)+(INT(-$N38/30)+1--$N38/30)*SUMIFS(32:32,$1:$1,DW$1+INT(-$N38/30))))</f>
        <v>0</v>
      </c>
      <c r="DX38" s="49">
        <f>IF(DX$10="",0,IF(DX$1=MAX($1:$1),$R32-SUM($T38:DW38),IF(DX$1=1,SUMIFS(32:32,$1:$1,"&gt;="&amp;1,$1:$1,"&lt;="&amp;INT(-$N38/30))+(-$N38/30-INT(-$N38/30))*SUMIFS(32:32,$1:$1,INT(-$N38/30)+1),0)+(-$N38/30-INT(-$N38/30))*SUMIFS(32:32,$1:$1,DX$1+INT(-$N38/30)+1)+(INT(-$N38/30)+1--$N38/30)*SUMIFS(32:32,$1:$1,DX$1+INT(-$N38/30))))</f>
        <v>0</v>
      </c>
      <c r="DY38" s="49">
        <f>IF(DY$10="",0,IF(DY$1=MAX($1:$1),$R32-SUM($T38:DX38),IF(DY$1=1,SUMIFS(32:32,$1:$1,"&gt;="&amp;1,$1:$1,"&lt;="&amp;INT(-$N38/30))+(-$N38/30-INT(-$N38/30))*SUMIFS(32:32,$1:$1,INT(-$N38/30)+1),0)+(-$N38/30-INT(-$N38/30))*SUMIFS(32:32,$1:$1,DY$1+INT(-$N38/30)+1)+(INT(-$N38/30)+1--$N38/30)*SUMIFS(32:32,$1:$1,DY$1+INT(-$N38/30))))</f>
        <v>0</v>
      </c>
      <c r="DZ38" s="49">
        <f>IF(DZ$10="",0,IF(DZ$1=MAX($1:$1),$R32-SUM($T38:DY38),IF(DZ$1=1,SUMIFS(32:32,$1:$1,"&gt;="&amp;1,$1:$1,"&lt;="&amp;INT(-$N38/30))+(-$N38/30-INT(-$N38/30))*SUMIFS(32:32,$1:$1,INT(-$N38/30)+1),0)+(-$N38/30-INT(-$N38/30))*SUMIFS(32:32,$1:$1,DZ$1+INT(-$N38/30)+1)+(INT(-$N38/30)+1--$N38/30)*SUMIFS(32:32,$1:$1,DZ$1+INT(-$N38/30))))</f>
        <v>0</v>
      </c>
      <c r="EA38" s="49">
        <f>IF(EA$10="",0,IF(EA$1=MAX($1:$1),$R32-SUM($T38:DZ38),IF(EA$1=1,SUMIFS(32:32,$1:$1,"&gt;="&amp;1,$1:$1,"&lt;="&amp;INT(-$N38/30))+(-$N38/30-INT(-$N38/30))*SUMIFS(32:32,$1:$1,INT(-$N38/30)+1),0)+(-$N38/30-INT(-$N38/30))*SUMIFS(32:32,$1:$1,EA$1+INT(-$N38/30)+1)+(INT(-$N38/30)+1--$N38/30)*SUMIFS(32:32,$1:$1,EA$1+INT(-$N38/30))))</f>
        <v>0</v>
      </c>
      <c r="EB38" s="49">
        <f>IF(EB$10="",0,IF(EB$1=MAX($1:$1),$R32-SUM($T38:EA38),IF(EB$1=1,SUMIFS(32:32,$1:$1,"&gt;="&amp;1,$1:$1,"&lt;="&amp;INT(-$N38/30))+(-$N38/30-INT(-$N38/30))*SUMIFS(32:32,$1:$1,INT(-$N38/30)+1),0)+(-$N38/30-INT(-$N38/30))*SUMIFS(32:32,$1:$1,EB$1+INT(-$N38/30)+1)+(INT(-$N38/30)+1--$N38/30)*SUMIFS(32:32,$1:$1,EB$1+INT(-$N38/30))))</f>
        <v>0</v>
      </c>
      <c r="EC38" s="49">
        <f>IF(EC$10="",0,IF(EC$1=MAX($1:$1),$R32-SUM($T38:EB38),IF(EC$1=1,SUMIFS(32:32,$1:$1,"&gt;="&amp;1,$1:$1,"&lt;="&amp;INT(-$N38/30))+(-$N38/30-INT(-$N38/30))*SUMIFS(32:32,$1:$1,INT(-$N38/30)+1),0)+(-$N38/30-INT(-$N38/30))*SUMIFS(32:32,$1:$1,EC$1+INT(-$N38/30)+1)+(INT(-$N38/30)+1--$N38/30)*SUMIFS(32:32,$1:$1,EC$1+INT(-$N38/30))))</f>
        <v>0</v>
      </c>
      <c r="ED38" s="49">
        <f>IF(ED$10="",0,IF(ED$1=MAX($1:$1),$R32-SUM($T38:EC38),IF(ED$1=1,SUMIFS(32:32,$1:$1,"&gt;="&amp;1,$1:$1,"&lt;="&amp;INT(-$N38/30))+(-$N38/30-INT(-$N38/30))*SUMIFS(32:32,$1:$1,INT(-$N38/30)+1),0)+(-$N38/30-INT(-$N38/30))*SUMIFS(32:32,$1:$1,ED$1+INT(-$N38/30)+1)+(INT(-$N38/30)+1--$N38/30)*SUMIFS(32:32,$1:$1,ED$1+INT(-$N38/30))))</f>
        <v>0</v>
      </c>
      <c r="EE38" s="49">
        <f>IF(EE$10="",0,IF(EE$1=MAX($1:$1),$R32-SUM($T38:ED38),IF(EE$1=1,SUMIFS(32:32,$1:$1,"&gt;="&amp;1,$1:$1,"&lt;="&amp;INT(-$N38/30))+(-$N38/30-INT(-$N38/30))*SUMIFS(32:32,$1:$1,INT(-$N38/30)+1),0)+(-$N38/30-INT(-$N38/30))*SUMIFS(32:32,$1:$1,EE$1+INT(-$N38/30)+1)+(INT(-$N38/30)+1--$N38/30)*SUMIFS(32:32,$1:$1,EE$1+INT(-$N38/30))))</f>
        <v>0</v>
      </c>
      <c r="EF38" s="49">
        <f>IF(EF$10="",0,IF(EF$1=MAX($1:$1),$R32-SUM($T38:EE38),IF(EF$1=1,SUMIFS(32:32,$1:$1,"&gt;="&amp;1,$1:$1,"&lt;="&amp;INT(-$N38/30))+(-$N38/30-INT(-$N38/30))*SUMIFS(32:32,$1:$1,INT(-$N38/30)+1),0)+(-$N38/30-INT(-$N38/30))*SUMIFS(32:32,$1:$1,EF$1+INT(-$N38/30)+1)+(INT(-$N38/30)+1--$N38/30)*SUMIFS(32:32,$1:$1,EF$1+INT(-$N38/30))))</f>
        <v>0</v>
      </c>
      <c r="EG38" s="49">
        <f>IF(EG$10="",0,IF(EG$1=MAX($1:$1),$R32-SUM($T38:EF38),IF(EG$1=1,SUMIFS(32:32,$1:$1,"&gt;="&amp;1,$1:$1,"&lt;="&amp;INT(-$N38/30))+(-$N38/30-INT(-$N38/30))*SUMIFS(32:32,$1:$1,INT(-$N38/30)+1),0)+(-$N38/30-INT(-$N38/30))*SUMIFS(32:32,$1:$1,EG$1+INT(-$N38/30)+1)+(INT(-$N38/30)+1--$N38/30)*SUMIFS(32:32,$1:$1,EG$1+INT(-$N38/30))))</f>
        <v>0</v>
      </c>
      <c r="EH38" s="49">
        <f>IF(EH$10="",0,IF(EH$1=MAX($1:$1),$R32-SUM($T38:EG38),IF(EH$1=1,SUMIFS(32:32,$1:$1,"&gt;="&amp;1,$1:$1,"&lt;="&amp;INT(-$N38/30))+(-$N38/30-INT(-$N38/30))*SUMIFS(32:32,$1:$1,INT(-$N38/30)+1),0)+(-$N38/30-INT(-$N38/30))*SUMIFS(32:32,$1:$1,EH$1+INT(-$N38/30)+1)+(INT(-$N38/30)+1--$N38/30)*SUMIFS(32:32,$1:$1,EH$1+INT(-$N38/30))))</f>
        <v>0</v>
      </c>
      <c r="EI38" s="49">
        <f>IF(EI$10="",0,IF(EI$1=MAX($1:$1),$R32-SUM($T38:EH38),IF(EI$1=1,SUMIFS(32:32,$1:$1,"&gt;="&amp;1,$1:$1,"&lt;="&amp;INT(-$N38/30))+(-$N38/30-INT(-$N38/30))*SUMIFS(32:32,$1:$1,INT(-$N38/30)+1),0)+(-$N38/30-INT(-$N38/30))*SUMIFS(32:32,$1:$1,EI$1+INT(-$N38/30)+1)+(INT(-$N38/30)+1--$N38/30)*SUMIFS(32:32,$1:$1,EI$1+INT(-$N38/30))))</f>
        <v>0</v>
      </c>
      <c r="EJ38" s="49">
        <f>IF(EJ$10="",0,IF(EJ$1=MAX($1:$1),$R32-SUM($T38:EI38),IF(EJ$1=1,SUMIFS(32:32,$1:$1,"&gt;="&amp;1,$1:$1,"&lt;="&amp;INT(-$N38/30))+(-$N38/30-INT(-$N38/30))*SUMIFS(32:32,$1:$1,INT(-$N38/30)+1),0)+(-$N38/30-INT(-$N38/30))*SUMIFS(32:32,$1:$1,EJ$1+INT(-$N38/30)+1)+(INT(-$N38/30)+1--$N38/30)*SUMIFS(32:32,$1:$1,EJ$1+INT(-$N38/30))))</f>
        <v>0</v>
      </c>
      <c r="EK38" s="49">
        <f>IF(EK$10="",0,IF(EK$1=MAX($1:$1),$R32-SUM($T38:EJ38),IF(EK$1=1,SUMIFS(32:32,$1:$1,"&gt;="&amp;1,$1:$1,"&lt;="&amp;INT(-$N38/30))+(-$N38/30-INT(-$N38/30))*SUMIFS(32:32,$1:$1,INT(-$N38/30)+1),0)+(-$N38/30-INT(-$N38/30))*SUMIFS(32:32,$1:$1,EK$1+INT(-$N38/30)+1)+(INT(-$N38/30)+1--$N38/30)*SUMIFS(32:32,$1:$1,EK$1+INT(-$N38/30))))</f>
        <v>0</v>
      </c>
      <c r="EL38" s="49">
        <f>IF(EL$10="",0,IF(EL$1=MAX($1:$1),$R32-SUM($T38:EK38),IF(EL$1=1,SUMIFS(32:32,$1:$1,"&gt;="&amp;1,$1:$1,"&lt;="&amp;INT(-$N38/30))+(-$N38/30-INT(-$N38/30))*SUMIFS(32:32,$1:$1,INT(-$N38/30)+1),0)+(-$N38/30-INT(-$N38/30))*SUMIFS(32:32,$1:$1,EL$1+INT(-$N38/30)+1)+(INT(-$N38/30)+1--$N38/30)*SUMIFS(32:32,$1:$1,EL$1+INT(-$N38/30))))</f>
        <v>0</v>
      </c>
      <c r="EM38" s="49">
        <f>IF(EM$10="",0,IF(EM$1=MAX($1:$1),$R32-SUM($T38:EL38),IF(EM$1=1,SUMIFS(32:32,$1:$1,"&gt;="&amp;1,$1:$1,"&lt;="&amp;INT(-$N38/30))+(-$N38/30-INT(-$N38/30))*SUMIFS(32:32,$1:$1,INT(-$N38/30)+1),0)+(-$N38/30-INT(-$N38/30))*SUMIFS(32:32,$1:$1,EM$1+INT(-$N38/30)+1)+(INT(-$N38/30)+1--$N38/30)*SUMIFS(32:32,$1:$1,EM$1+INT(-$N38/30))))</f>
        <v>0</v>
      </c>
      <c r="EN38" s="49">
        <f>IF(EN$10="",0,IF(EN$1=MAX($1:$1),$R32-SUM($T38:EM38),IF(EN$1=1,SUMIFS(32:32,$1:$1,"&gt;="&amp;1,$1:$1,"&lt;="&amp;INT(-$N38/30))+(-$N38/30-INT(-$N38/30))*SUMIFS(32:32,$1:$1,INT(-$N38/30)+1),0)+(-$N38/30-INT(-$N38/30))*SUMIFS(32:32,$1:$1,EN$1+INT(-$N38/30)+1)+(INT(-$N38/30)+1--$N38/30)*SUMIFS(32:32,$1:$1,EN$1+INT(-$N38/30))))</f>
        <v>0</v>
      </c>
      <c r="EO38" s="49">
        <f>IF(EO$10="",0,IF(EO$1=MAX($1:$1),$R32-SUM($T38:EN38),IF(EO$1=1,SUMIFS(32:32,$1:$1,"&gt;="&amp;1,$1:$1,"&lt;="&amp;INT(-$N38/30))+(-$N38/30-INT(-$N38/30))*SUMIFS(32:32,$1:$1,INT(-$N38/30)+1),0)+(-$N38/30-INT(-$N38/30))*SUMIFS(32:32,$1:$1,EO$1+INT(-$N38/30)+1)+(INT(-$N38/30)+1--$N38/30)*SUMIFS(32:32,$1:$1,EO$1+INT(-$N38/30))))</f>
        <v>0</v>
      </c>
      <c r="EP38" s="49">
        <f>IF(EP$10="",0,IF(EP$1=MAX($1:$1),$R32-SUM($T38:EO38),IF(EP$1=1,SUMIFS(32:32,$1:$1,"&gt;="&amp;1,$1:$1,"&lt;="&amp;INT(-$N38/30))+(-$N38/30-INT(-$N38/30))*SUMIFS(32:32,$1:$1,INT(-$N38/30)+1),0)+(-$N38/30-INT(-$N38/30))*SUMIFS(32:32,$1:$1,EP$1+INT(-$N38/30)+1)+(INT(-$N38/30)+1--$N38/30)*SUMIFS(32:32,$1:$1,EP$1+INT(-$N38/30))))</f>
        <v>0</v>
      </c>
      <c r="EQ38" s="49">
        <f>IF(EQ$10="",0,IF(EQ$1=MAX($1:$1),$R32-SUM($T38:EP38),IF(EQ$1=1,SUMIFS(32:32,$1:$1,"&gt;="&amp;1,$1:$1,"&lt;="&amp;INT(-$N38/30))+(-$N38/30-INT(-$N38/30))*SUMIFS(32:32,$1:$1,INT(-$N38/30)+1),0)+(-$N38/30-INT(-$N38/30))*SUMIFS(32:32,$1:$1,EQ$1+INT(-$N38/30)+1)+(INT(-$N38/30)+1--$N38/30)*SUMIFS(32:32,$1:$1,EQ$1+INT(-$N38/30))))</f>
        <v>0</v>
      </c>
      <c r="ER38" s="49">
        <f>IF(ER$10="",0,IF(ER$1=MAX($1:$1),$R32-SUM($T38:EQ38),IF(ER$1=1,SUMIFS(32:32,$1:$1,"&gt;="&amp;1,$1:$1,"&lt;="&amp;INT(-$N38/30))+(-$N38/30-INT(-$N38/30))*SUMIFS(32:32,$1:$1,INT(-$N38/30)+1),0)+(-$N38/30-INT(-$N38/30))*SUMIFS(32:32,$1:$1,ER$1+INT(-$N38/30)+1)+(INT(-$N38/30)+1--$N38/30)*SUMIFS(32:32,$1:$1,ER$1+INT(-$N38/30))))</f>
        <v>0</v>
      </c>
      <c r="ES38" s="49">
        <f>IF(ES$10="",0,IF(ES$1=MAX($1:$1),$R32-SUM($T38:ER38),IF(ES$1=1,SUMIFS(32:32,$1:$1,"&gt;="&amp;1,$1:$1,"&lt;="&amp;INT(-$N38/30))+(-$N38/30-INT(-$N38/30))*SUMIFS(32:32,$1:$1,INT(-$N38/30)+1),0)+(-$N38/30-INT(-$N38/30))*SUMIFS(32:32,$1:$1,ES$1+INT(-$N38/30)+1)+(INT(-$N38/30)+1--$N38/30)*SUMIFS(32:32,$1:$1,ES$1+INT(-$N38/30))))</f>
        <v>0</v>
      </c>
      <c r="ET38" s="49">
        <f>IF(ET$10="",0,IF(ET$1=MAX($1:$1),$R32-SUM($T38:ES38),IF(ET$1=1,SUMIFS(32:32,$1:$1,"&gt;="&amp;1,$1:$1,"&lt;="&amp;INT(-$N38/30))+(-$N38/30-INT(-$N38/30))*SUMIFS(32:32,$1:$1,INT(-$N38/30)+1),0)+(-$N38/30-INT(-$N38/30))*SUMIFS(32:32,$1:$1,ET$1+INT(-$N38/30)+1)+(INT(-$N38/30)+1--$N38/30)*SUMIFS(32:32,$1:$1,ET$1+INT(-$N38/30))))</f>
        <v>0</v>
      </c>
      <c r="EU38" s="49">
        <f>IF(EU$10="",0,IF(EU$1=MAX($1:$1),$R32-SUM($T38:ET38),IF(EU$1=1,SUMIFS(32:32,$1:$1,"&gt;="&amp;1,$1:$1,"&lt;="&amp;INT(-$N38/30))+(-$N38/30-INT(-$N38/30))*SUMIFS(32:32,$1:$1,INT(-$N38/30)+1),0)+(-$N38/30-INT(-$N38/30))*SUMIFS(32:32,$1:$1,EU$1+INT(-$N38/30)+1)+(INT(-$N38/30)+1--$N38/30)*SUMIFS(32:32,$1:$1,EU$1+INT(-$N38/30))))</f>
        <v>0</v>
      </c>
      <c r="EV38" s="49">
        <f>IF(EV$10="",0,IF(EV$1=MAX($1:$1),$R32-SUM($T38:EU38),IF(EV$1=1,SUMIFS(32:32,$1:$1,"&gt;="&amp;1,$1:$1,"&lt;="&amp;INT(-$N38/30))+(-$N38/30-INT(-$N38/30))*SUMIFS(32:32,$1:$1,INT(-$N38/30)+1),0)+(-$N38/30-INT(-$N38/30))*SUMIFS(32:32,$1:$1,EV$1+INT(-$N38/30)+1)+(INT(-$N38/30)+1--$N38/30)*SUMIFS(32:32,$1:$1,EV$1+INT(-$N38/30))))</f>
        <v>0</v>
      </c>
      <c r="EW38" s="49">
        <f>IF(EW$10="",0,IF(EW$1=MAX($1:$1),$R32-SUM($T38:EV38),IF(EW$1=1,SUMIFS(32:32,$1:$1,"&gt;="&amp;1,$1:$1,"&lt;="&amp;INT(-$N38/30))+(-$N38/30-INT(-$N38/30))*SUMIFS(32:32,$1:$1,INT(-$N38/30)+1),0)+(-$N38/30-INT(-$N38/30))*SUMIFS(32:32,$1:$1,EW$1+INT(-$N38/30)+1)+(INT(-$N38/30)+1--$N38/30)*SUMIFS(32:32,$1:$1,EW$1+INT(-$N38/30))))</f>
        <v>0</v>
      </c>
      <c r="EX38" s="49">
        <f>IF(EX$10="",0,IF(EX$1=MAX($1:$1),$R32-SUM($T38:EW38),IF(EX$1=1,SUMIFS(32:32,$1:$1,"&gt;="&amp;1,$1:$1,"&lt;="&amp;INT(-$N38/30))+(-$N38/30-INT(-$N38/30))*SUMIFS(32:32,$1:$1,INT(-$N38/30)+1),0)+(-$N38/30-INT(-$N38/30))*SUMIFS(32:32,$1:$1,EX$1+INT(-$N38/30)+1)+(INT(-$N38/30)+1--$N38/30)*SUMIFS(32:32,$1:$1,EX$1+INT(-$N38/30))))</f>
        <v>0</v>
      </c>
      <c r="EY38" s="49">
        <f>IF(EY$10="",0,IF(EY$1=MAX($1:$1),$R32-SUM($T38:EX38),IF(EY$1=1,SUMIFS(32:32,$1:$1,"&gt;="&amp;1,$1:$1,"&lt;="&amp;INT(-$N38/30))+(-$N38/30-INT(-$N38/30))*SUMIFS(32:32,$1:$1,INT(-$N38/30)+1),0)+(-$N38/30-INT(-$N38/30))*SUMIFS(32:32,$1:$1,EY$1+INT(-$N38/30)+1)+(INT(-$N38/30)+1--$N38/30)*SUMIFS(32:32,$1:$1,EY$1+INT(-$N38/30))))</f>
        <v>0</v>
      </c>
      <c r="EZ38" s="49">
        <f>IF(EZ$10="",0,IF(EZ$1=MAX($1:$1),$R32-SUM($T38:EY38),IF(EZ$1=1,SUMIFS(32:32,$1:$1,"&gt;="&amp;1,$1:$1,"&lt;="&amp;INT(-$N38/30))+(-$N38/30-INT(-$N38/30))*SUMIFS(32:32,$1:$1,INT(-$N38/30)+1),0)+(-$N38/30-INT(-$N38/30))*SUMIFS(32:32,$1:$1,EZ$1+INT(-$N38/30)+1)+(INT(-$N38/30)+1--$N38/30)*SUMIFS(32:32,$1:$1,EZ$1+INT(-$N38/30))))</f>
        <v>0</v>
      </c>
      <c r="FA38" s="49">
        <f>IF(FA$10="",0,IF(FA$1=MAX($1:$1),$R32-SUM($T38:EZ38),IF(FA$1=1,SUMIFS(32:32,$1:$1,"&gt;="&amp;1,$1:$1,"&lt;="&amp;INT(-$N38/30))+(-$N38/30-INT(-$N38/30))*SUMIFS(32:32,$1:$1,INT(-$N38/30)+1),0)+(-$N38/30-INT(-$N38/30))*SUMIFS(32:32,$1:$1,FA$1+INT(-$N38/30)+1)+(INT(-$N38/30)+1--$N38/30)*SUMIFS(32:32,$1:$1,FA$1+INT(-$N38/30))))</f>
        <v>0</v>
      </c>
      <c r="FB38" s="49">
        <f>IF(FB$10="",0,IF(FB$1=MAX($1:$1),$R32-SUM($T38:FA38),IF(FB$1=1,SUMIFS(32:32,$1:$1,"&gt;="&amp;1,$1:$1,"&lt;="&amp;INT(-$N38/30))+(-$N38/30-INT(-$N38/30))*SUMIFS(32:32,$1:$1,INT(-$N38/30)+1),0)+(-$N38/30-INT(-$N38/30))*SUMIFS(32:32,$1:$1,FB$1+INT(-$N38/30)+1)+(INT(-$N38/30)+1--$N38/30)*SUMIFS(32:32,$1:$1,FB$1+INT(-$N38/30))))</f>
        <v>0</v>
      </c>
      <c r="FC38" s="49">
        <f>IF(FC$10="",0,IF(FC$1=MAX($1:$1),$R32-SUM($T38:FB38),IF(FC$1=1,SUMIFS(32:32,$1:$1,"&gt;="&amp;1,$1:$1,"&lt;="&amp;INT(-$N38/30))+(-$N38/30-INT(-$N38/30))*SUMIFS(32:32,$1:$1,INT(-$N38/30)+1),0)+(-$N38/30-INT(-$N38/30))*SUMIFS(32:32,$1:$1,FC$1+INT(-$N38/30)+1)+(INT(-$N38/30)+1--$N38/30)*SUMIFS(32:32,$1:$1,FC$1+INT(-$N38/30))))</f>
        <v>0</v>
      </c>
      <c r="FD38" s="49">
        <f>IF(FD$10="",0,IF(FD$1=MAX($1:$1),$R32-SUM($T38:FC38),IF(FD$1=1,SUMIFS(32:32,$1:$1,"&gt;="&amp;1,$1:$1,"&lt;="&amp;INT(-$N38/30))+(-$N38/30-INT(-$N38/30))*SUMIFS(32:32,$1:$1,INT(-$N38/30)+1),0)+(-$N38/30-INT(-$N38/30))*SUMIFS(32:32,$1:$1,FD$1+INT(-$N38/30)+1)+(INT(-$N38/30)+1--$N38/30)*SUMIFS(32:32,$1:$1,FD$1+INT(-$N38/30))))</f>
        <v>0</v>
      </c>
      <c r="FE38" s="49">
        <f>IF(FE$10="",0,IF(FE$1=MAX($1:$1),$R32-SUM($T38:FD38),IF(FE$1=1,SUMIFS(32:32,$1:$1,"&gt;="&amp;1,$1:$1,"&lt;="&amp;INT(-$N38/30))+(-$N38/30-INT(-$N38/30))*SUMIFS(32:32,$1:$1,INT(-$N38/30)+1),0)+(-$N38/30-INT(-$N38/30))*SUMIFS(32:32,$1:$1,FE$1+INT(-$N38/30)+1)+(INT(-$N38/30)+1--$N38/30)*SUMIFS(32:32,$1:$1,FE$1+INT(-$N38/30))))</f>
        <v>0</v>
      </c>
      <c r="FF38" s="49">
        <f>IF(FF$10="",0,IF(FF$1=MAX($1:$1),$R32-SUM($T38:FE38),IF(FF$1=1,SUMIFS(32:32,$1:$1,"&gt;="&amp;1,$1:$1,"&lt;="&amp;INT(-$N38/30))+(-$N38/30-INT(-$N38/30))*SUMIFS(32:32,$1:$1,INT(-$N38/30)+1),0)+(-$N38/30-INT(-$N38/30))*SUMIFS(32:32,$1:$1,FF$1+INT(-$N38/30)+1)+(INT(-$N38/30)+1--$N38/30)*SUMIFS(32:32,$1:$1,FF$1+INT(-$N38/30))))</f>
        <v>0</v>
      </c>
      <c r="FG38" s="49">
        <f>IF(FG$10="",0,IF(FG$1=MAX($1:$1),$R32-SUM($T38:FF38),IF(FG$1=1,SUMIFS(32:32,$1:$1,"&gt;="&amp;1,$1:$1,"&lt;="&amp;INT(-$N38/30))+(-$N38/30-INT(-$N38/30))*SUMIFS(32:32,$1:$1,INT(-$N38/30)+1),0)+(-$N38/30-INT(-$N38/30))*SUMIFS(32:32,$1:$1,FG$1+INT(-$N38/30)+1)+(INT(-$N38/30)+1--$N38/30)*SUMIFS(32:32,$1:$1,FG$1+INT(-$N38/30))))</f>
        <v>0</v>
      </c>
      <c r="FH38" s="49">
        <f>IF(FH$10="",0,IF(FH$1=MAX($1:$1),$R32-SUM($T38:FG38),IF(FH$1=1,SUMIFS(32:32,$1:$1,"&gt;="&amp;1,$1:$1,"&lt;="&amp;INT(-$N38/30))+(-$N38/30-INT(-$N38/30))*SUMIFS(32:32,$1:$1,INT(-$N38/30)+1),0)+(-$N38/30-INT(-$N38/30))*SUMIFS(32:32,$1:$1,FH$1+INT(-$N38/30)+1)+(INT(-$N38/30)+1--$N38/30)*SUMIFS(32:32,$1:$1,FH$1+INT(-$N38/30))))</f>
        <v>0</v>
      </c>
      <c r="FI38" s="49">
        <f>IF(FI$10="",0,IF(FI$1=MAX($1:$1),$R32-SUM($T38:FH38),IF(FI$1=1,SUMIFS(32:32,$1:$1,"&gt;="&amp;1,$1:$1,"&lt;="&amp;INT(-$N38/30))+(-$N38/30-INT(-$N38/30))*SUMIFS(32:32,$1:$1,INT(-$N38/30)+1),0)+(-$N38/30-INT(-$N38/30))*SUMIFS(32:32,$1:$1,FI$1+INT(-$N38/30)+1)+(INT(-$N38/30)+1--$N38/30)*SUMIFS(32:32,$1:$1,FI$1+INT(-$N38/30))))</f>
        <v>0</v>
      </c>
      <c r="FJ38" s="49">
        <f>IF(FJ$10="",0,IF(FJ$1=MAX($1:$1),$R32-SUM($T38:FI38),IF(FJ$1=1,SUMIFS(32:32,$1:$1,"&gt;="&amp;1,$1:$1,"&lt;="&amp;INT(-$N38/30))+(-$N38/30-INT(-$N38/30))*SUMIFS(32:32,$1:$1,INT(-$N38/30)+1),0)+(-$N38/30-INT(-$N38/30))*SUMIFS(32:32,$1:$1,FJ$1+INT(-$N38/30)+1)+(INT(-$N38/30)+1--$N38/30)*SUMIFS(32:32,$1:$1,FJ$1+INT(-$N38/30))))</f>
        <v>0</v>
      </c>
      <c r="FK38" s="49">
        <f>IF(FK$10="",0,IF(FK$1=MAX($1:$1),$R32-SUM($T38:FJ38),IF(FK$1=1,SUMIFS(32:32,$1:$1,"&gt;="&amp;1,$1:$1,"&lt;="&amp;INT(-$N38/30))+(-$N38/30-INT(-$N38/30))*SUMIFS(32:32,$1:$1,INT(-$N38/30)+1),0)+(-$N38/30-INT(-$N38/30))*SUMIFS(32:32,$1:$1,FK$1+INT(-$N38/30)+1)+(INT(-$N38/30)+1--$N38/30)*SUMIFS(32:32,$1:$1,FK$1+INT(-$N38/30))))</f>
        <v>0</v>
      </c>
      <c r="FL38" s="49">
        <f>IF(FL$10="",0,IF(FL$1=MAX($1:$1),$R32-SUM($T38:FK38),IF(FL$1=1,SUMIFS(32:32,$1:$1,"&gt;="&amp;1,$1:$1,"&lt;="&amp;INT(-$N38/30))+(-$N38/30-INT(-$N38/30))*SUMIFS(32:32,$1:$1,INT(-$N38/30)+1),0)+(-$N38/30-INT(-$N38/30))*SUMIFS(32:32,$1:$1,FL$1+INT(-$N38/30)+1)+(INT(-$N38/30)+1--$N38/30)*SUMIFS(32:32,$1:$1,FL$1+INT(-$N38/30))))</f>
        <v>0</v>
      </c>
      <c r="FM38" s="49">
        <f>IF(FM$10="",0,IF(FM$1=MAX($1:$1),$R32-SUM($T38:FL38),IF(FM$1=1,SUMIFS(32:32,$1:$1,"&gt;="&amp;1,$1:$1,"&lt;="&amp;INT(-$N38/30))+(-$N38/30-INT(-$N38/30))*SUMIFS(32:32,$1:$1,INT(-$N38/30)+1),0)+(-$N38/30-INT(-$N38/30))*SUMIFS(32:32,$1:$1,FM$1+INT(-$N38/30)+1)+(INT(-$N38/30)+1--$N38/30)*SUMIFS(32:32,$1:$1,FM$1+INT(-$N38/30))))</f>
        <v>0</v>
      </c>
      <c r="FN38" s="49">
        <f>IF(FN$10="",0,IF(FN$1=MAX($1:$1),$R32-SUM($T38:FM38),IF(FN$1=1,SUMIFS(32:32,$1:$1,"&gt;="&amp;1,$1:$1,"&lt;="&amp;INT(-$N38/30))+(-$N38/30-INT(-$N38/30))*SUMIFS(32:32,$1:$1,INT(-$N38/30)+1),0)+(-$N38/30-INT(-$N38/30))*SUMIFS(32:32,$1:$1,FN$1+INT(-$N38/30)+1)+(INT(-$N38/30)+1--$N38/30)*SUMIFS(32:32,$1:$1,FN$1+INT(-$N38/30))))</f>
        <v>0</v>
      </c>
      <c r="FO38" s="49">
        <f>IF(FO$10="",0,IF(FO$1=MAX($1:$1),$R32-SUM($T38:FN38),IF(FO$1=1,SUMIFS(32:32,$1:$1,"&gt;="&amp;1,$1:$1,"&lt;="&amp;INT(-$N38/30))+(-$N38/30-INT(-$N38/30))*SUMIFS(32:32,$1:$1,INT(-$N38/30)+1),0)+(-$N38/30-INT(-$N38/30))*SUMIFS(32:32,$1:$1,FO$1+INT(-$N38/30)+1)+(INT(-$N38/30)+1--$N38/30)*SUMIFS(32:32,$1:$1,FO$1+INT(-$N38/30))))</f>
        <v>0</v>
      </c>
      <c r="FP38" s="49">
        <f>IF(FP$10="",0,IF(FP$1=MAX($1:$1),$R32-SUM($T38:FO38),IF(FP$1=1,SUMIFS(32:32,$1:$1,"&gt;="&amp;1,$1:$1,"&lt;="&amp;INT(-$N38/30))+(-$N38/30-INT(-$N38/30))*SUMIFS(32:32,$1:$1,INT(-$N38/30)+1),0)+(-$N38/30-INT(-$N38/30))*SUMIFS(32:32,$1:$1,FP$1+INT(-$N38/30)+1)+(INT(-$N38/30)+1--$N38/30)*SUMIFS(32:32,$1:$1,FP$1+INT(-$N38/30))))</f>
        <v>0</v>
      </c>
      <c r="FQ38" s="49">
        <f>IF(FQ$10="",0,IF(FQ$1=MAX($1:$1),$R32-SUM($T38:FP38),IF(FQ$1=1,SUMIFS(32:32,$1:$1,"&gt;="&amp;1,$1:$1,"&lt;="&amp;INT(-$N38/30))+(-$N38/30-INT(-$N38/30))*SUMIFS(32:32,$1:$1,INT(-$N38/30)+1),0)+(-$N38/30-INT(-$N38/30))*SUMIFS(32:32,$1:$1,FQ$1+INT(-$N38/30)+1)+(INT(-$N38/30)+1--$N38/30)*SUMIFS(32:32,$1:$1,FQ$1+INT(-$N38/30))))</f>
        <v>0</v>
      </c>
      <c r="FR38" s="49">
        <f>IF(FR$10="",0,IF(FR$1=MAX($1:$1),$R32-SUM($T38:FQ38),IF(FR$1=1,SUMIFS(32:32,$1:$1,"&gt;="&amp;1,$1:$1,"&lt;="&amp;INT(-$N38/30))+(-$N38/30-INT(-$N38/30))*SUMIFS(32:32,$1:$1,INT(-$N38/30)+1),0)+(-$N38/30-INT(-$N38/30))*SUMIFS(32:32,$1:$1,FR$1+INT(-$N38/30)+1)+(INT(-$N38/30)+1--$N38/30)*SUMIFS(32:32,$1:$1,FR$1+INT(-$N38/30))))</f>
        <v>0</v>
      </c>
      <c r="FS38" s="49">
        <f>IF(FS$10="",0,IF(FS$1=MAX($1:$1),$R32-SUM($T38:FR38),IF(FS$1=1,SUMIFS(32:32,$1:$1,"&gt;="&amp;1,$1:$1,"&lt;="&amp;INT(-$N38/30))+(-$N38/30-INT(-$N38/30))*SUMIFS(32:32,$1:$1,INT(-$N38/30)+1),0)+(-$N38/30-INT(-$N38/30))*SUMIFS(32:32,$1:$1,FS$1+INT(-$N38/30)+1)+(INT(-$N38/30)+1--$N38/30)*SUMIFS(32:32,$1:$1,FS$1+INT(-$N38/30))))</f>
        <v>0</v>
      </c>
      <c r="FT38" s="49">
        <f>IF(FT$10="",0,IF(FT$1=MAX($1:$1),$R32-SUM($T38:FS38),IF(FT$1=1,SUMIFS(32:32,$1:$1,"&gt;="&amp;1,$1:$1,"&lt;="&amp;INT(-$N38/30))+(-$N38/30-INT(-$N38/30))*SUMIFS(32:32,$1:$1,INT(-$N38/30)+1),0)+(-$N38/30-INT(-$N38/30))*SUMIFS(32:32,$1:$1,FT$1+INT(-$N38/30)+1)+(INT(-$N38/30)+1--$N38/30)*SUMIFS(32:32,$1:$1,FT$1+INT(-$N38/30))))</f>
        <v>0</v>
      </c>
      <c r="FU38" s="49">
        <f>IF(FU$10="",0,IF(FU$1=MAX($1:$1),$R32-SUM($T38:FT38),IF(FU$1=1,SUMIFS(32:32,$1:$1,"&gt;="&amp;1,$1:$1,"&lt;="&amp;INT(-$N38/30))+(-$N38/30-INT(-$N38/30))*SUMIFS(32:32,$1:$1,INT(-$N38/30)+1),0)+(-$N38/30-INT(-$N38/30))*SUMIFS(32:32,$1:$1,FU$1+INT(-$N38/30)+1)+(INT(-$N38/30)+1--$N38/30)*SUMIFS(32:32,$1:$1,FU$1+INT(-$N38/30))))</f>
        <v>0</v>
      </c>
      <c r="FV38" s="49">
        <f>IF(FV$10="",0,IF(FV$1=MAX($1:$1),$R32-SUM($T38:FU38),IF(FV$1=1,SUMIFS(32:32,$1:$1,"&gt;="&amp;1,$1:$1,"&lt;="&amp;INT(-$N38/30))+(-$N38/30-INT(-$N38/30))*SUMIFS(32:32,$1:$1,INT(-$N38/30)+1),0)+(-$N38/30-INT(-$N38/30))*SUMIFS(32:32,$1:$1,FV$1+INT(-$N38/30)+1)+(INT(-$N38/30)+1--$N38/30)*SUMIFS(32:32,$1:$1,FV$1+INT(-$N38/30))))</f>
        <v>0</v>
      </c>
      <c r="FW38" s="49">
        <f>IF(FW$10="",0,IF(FW$1=MAX($1:$1),$R32-SUM($T38:FV38),IF(FW$1=1,SUMIFS(32:32,$1:$1,"&gt;="&amp;1,$1:$1,"&lt;="&amp;INT(-$N38/30))+(-$N38/30-INT(-$N38/30))*SUMIFS(32:32,$1:$1,INT(-$N38/30)+1),0)+(-$N38/30-INT(-$N38/30))*SUMIFS(32:32,$1:$1,FW$1+INT(-$N38/30)+1)+(INT(-$N38/30)+1--$N38/30)*SUMIFS(32:32,$1:$1,FW$1+INT(-$N38/30))))</f>
        <v>0</v>
      </c>
      <c r="FX38" s="49">
        <f>IF(FX$10="",0,IF(FX$1=MAX($1:$1),$R32-SUM($T38:FW38),IF(FX$1=1,SUMIFS(32:32,$1:$1,"&gt;="&amp;1,$1:$1,"&lt;="&amp;INT(-$N38/30))+(-$N38/30-INT(-$N38/30))*SUMIFS(32:32,$1:$1,INT(-$N38/30)+1),0)+(-$N38/30-INT(-$N38/30))*SUMIFS(32:32,$1:$1,FX$1+INT(-$N38/30)+1)+(INT(-$N38/30)+1--$N38/30)*SUMIFS(32:32,$1:$1,FX$1+INT(-$N38/30))))</f>
        <v>0</v>
      </c>
      <c r="FY38" s="49">
        <f>IF(FY$10="",0,IF(FY$1=MAX($1:$1),$R32-SUM($T38:FX38),IF(FY$1=1,SUMIFS(32:32,$1:$1,"&gt;="&amp;1,$1:$1,"&lt;="&amp;INT(-$N38/30))+(-$N38/30-INT(-$N38/30))*SUMIFS(32:32,$1:$1,INT(-$N38/30)+1),0)+(-$N38/30-INT(-$N38/30))*SUMIFS(32:32,$1:$1,FY$1+INT(-$N38/30)+1)+(INT(-$N38/30)+1--$N38/30)*SUMIFS(32:32,$1:$1,FY$1+INT(-$N38/30))))</f>
        <v>0</v>
      </c>
      <c r="FZ38" s="49">
        <f>IF(FZ$10="",0,IF(FZ$1=MAX($1:$1),$R32-SUM($T38:FY38),IF(FZ$1=1,SUMIFS(32:32,$1:$1,"&gt;="&amp;1,$1:$1,"&lt;="&amp;INT(-$N38/30))+(-$N38/30-INT(-$N38/30))*SUMIFS(32:32,$1:$1,INT(-$N38/30)+1),0)+(-$N38/30-INT(-$N38/30))*SUMIFS(32:32,$1:$1,FZ$1+INT(-$N38/30)+1)+(INT(-$N38/30)+1--$N38/30)*SUMIFS(32:32,$1:$1,FZ$1+INT(-$N38/30))))</f>
        <v>0</v>
      </c>
      <c r="GA38" s="49">
        <f>IF(GA$10="",0,IF(GA$1=MAX($1:$1),$R32-SUM($T38:FZ38),IF(GA$1=1,SUMIFS(32:32,$1:$1,"&gt;="&amp;1,$1:$1,"&lt;="&amp;INT(-$N38/30))+(-$N38/30-INT(-$N38/30))*SUMIFS(32:32,$1:$1,INT(-$N38/30)+1),0)+(-$N38/30-INT(-$N38/30))*SUMIFS(32:32,$1:$1,GA$1+INT(-$N38/30)+1)+(INT(-$N38/30)+1--$N38/30)*SUMIFS(32:32,$1:$1,GA$1+INT(-$N38/30))))</f>
        <v>0</v>
      </c>
      <c r="GB38" s="49">
        <f>IF(GB$10="",0,IF(GB$1=MAX($1:$1),$R32-SUM($T38:GA38),IF(GB$1=1,SUMIFS(32:32,$1:$1,"&gt;="&amp;1,$1:$1,"&lt;="&amp;INT(-$N38/30))+(-$N38/30-INT(-$N38/30))*SUMIFS(32:32,$1:$1,INT(-$N38/30)+1),0)+(-$N38/30-INT(-$N38/30))*SUMIFS(32:32,$1:$1,GB$1+INT(-$N38/30)+1)+(INT(-$N38/30)+1--$N38/30)*SUMIFS(32:32,$1:$1,GB$1+INT(-$N38/30))))</f>
        <v>0</v>
      </c>
      <c r="GC38" s="49">
        <f>IF(GC$10="",0,IF(GC$1=MAX($1:$1),$R32-SUM($T38:GB38),IF(GC$1=1,SUMIFS(32:32,$1:$1,"&gt;="&amp;1,$1:$1,"&lt;="&amp;INT(-$N38/30))+(-$N38/30-INT(-$N38/30))*SUMIFS(32:32,$1:$1,INT(-$N38/30)+1),0)+(-$N38/30-INT(-$N38/30))*SUMIFS(32:32,$1:$1,GC$1+INT(-$N38/30)+1)+(INT(-$N38/30)+1--$N38/30)*SUMIFS(32:32,$1:$1,GC$1+INT(-$N38/30))))</f>
        <v>0</v>
      </c>
      <c r="GD38" s="49">
        <f>IF(GD$10="",0,IF(GD$1=MAX($1:$1),$R32-SUM($T38:GC38),IF(GD$1=1,SUMIFS(32:32,$1:$1,"&gt;="&amp;1,$1:$1,"&lt;="&amp;INT(-$N38/30))+(-$N38/30-INT(-$N38/30))*SUMIFS(32:32,$1:$1,INT(-$N38/30)+1),0)+(-$N38/30-INT(-$N38/30))*SUMIFS(32:32,$1:$1,GD$1+INT(-$N38/30)+1)+(INT(-$N38/30)+1--$N38/30)*SUMIFS(32:32,$1:$1,GD$1+INT(-$N38/30))))</f>
        <v>0</v>
      </c>
      <c r="GE38" s="49">
        <f>IF(GE$10="",0,IF(GE$1=MAX($1:$1),$R32-SUM($T38:GD38),IF(GE$1=1,SUMIFS(32:32,$1:$1,"&gt;="&amp;1,$1:$1,"&lt;="&amp;INT(-$N38/30))+(-$N38/30-INT(-$N38/30))*SUMIFS(32:32,$1:$1,INT(-$N38/30)+1),0)+(-$N38/30-INT(-$N38/30))*SUMIFS(32:32,$1:$1,GE$1+INT(-$N38/30)+1)+(INT(-$N38/30)+1--$N38/30)*SUMIFS(32:32,$1:$1,GE$1+INT(-$N38/30))))</f>
        <v>0</v>
      </c>
      <c r="GF38" s="49">
        <f>IF(GF$10="",0,IF(GF$1=MAX($1:$1),$R32-SUM($T38:GE38),IF(GF$1=1,SUMIFS(32:32,$1:$1,"&gt;="&amp;1,$1:$1,"&lt;="&amp;INT(-$N38/30))+(-$N38/30-INT(-$N38/30))*SUMIFS(32:32,$1:$1,INT(-$N38/30)+1),0)+(-$N38/30-INT(-$N38/30))*SUMIFS(32:32,$1:$1,GF$1+INT(-$N38/30)+1)+(INT(-$N38/30)+1--$N38/30)*SUMIFS(32:32,$1:$1,GF$1+INT(-$N38/30))))</f>
        <v>0</v>
      </c>
      <c r="GG38" s="49">
        <f>IF(GG$10="",0,IF(GG$1=MAX($1:$1),$R32-SUM($T38:GF38),IF(GG$1=1,SUMIFS(32:32,$1:$1,"&gt;="&amp;1,$1:$1,"&lt;="&amp;INT(-$N38/30))+(-$N38/30-INT(-$N38/30))*SUMIFS(32:32,$1:$1,INT(-$N38/30)+1),0)+(-$N38/30-INT(-$N38/30))*SUMIFS(32:32,$1:$1,GG$1+INT(-$N38/30)+1)+(INT(-$N38/30)+1--$N38/30)*SUMIFS(32:32,$1:$1,GG$1+INT(-$N38/30))))</f>
        <v>0</v>
      </c>
      <c r="GH38" s="49">
        <f>IF(GH$10="",0,IF(GH$1=MAX($1:$1),$R32-SUM($T38:GG38),IF(GH$1=1,SUMIFS(32:32,$1:$1,"&gt;="&amp;1,$1:$1,"&lt;="&amp;INT(-$N38/30))+(-$N38/30-INT(-$N38/30))*SUMIFS(32:32,$1:$1,INT(-$N38/30)+1),0)+(-$N38/30-INT(-$N38/30))*SUMIFS(32:32,$1:$1,GH$1+INT(-$N38/30)+1)+(INT(-$N38/30)+1--$N38/30)*SUMIFS(32:32,$1:$1,GH$1+INT(-$N38/30))))</f>
        <v>0</v>
      </c>
      <c r="GI38" s="49">
        <f>IF(GI$10="",0,IF(GI$1=MAX($1:$1),$R32-SUM($T38:GH38),IF(GI$1=1,SUMIFS(32:32,$1:$1,"&gt;="&amp;1,$1:$1,"&lt;="&amp;INT(-$N38/30))+(-$N38/30-INT(-$N38/30))*SUMIFS(32:32,$1:$1,INT(-$N38/30)+1),0)+(-$N38/30-INT(-$N38/30))*SUMIFS(32:32,$1:$1,GI$1+INT(-$N38/30)+1)+(INT(-$N38/30)+1--$N38/30)*SUMIFS(32:32,$1:$1,GI$1+INT(-$N38/30))))</f>
        <v>0</v>
      </c>
      <c r="GJ38" s="49">
        <f>IF(GJ$10="",0,IF(GJ$1=MAX($1:$1),$R32-SUM($T38:GI38),IF(GJ$1=1,SUMIFS(32:32,$1:$1,"&gt;="&amp;1,$1:$1,"&lt;="&amp;INT(-$N38/30))+(-$N38/30-INT(-$N38/30))*SUMIFS(32:32,$1:$1,INT(-$N38/30)+1),0)+(-$N38/30-INT(-$N38/30))*SUMIFS(32:32,$1:$1,GJ$1+INT(-$N38/30)+1)+(INT(-$N38/30)+1--$N38/30)*SUMIFS(32:32,$1:$1,GJ$1+INT(-$N38/30))))</f>
        <v>0</v>
      </c>
      <c r="GK38" s="49">
        <f>IF(GK$10="",0,IF(GK$1=MAX($1:$1),$R32-SUM($T38:GJ38),IF(GK$1=1,SUMIFS(32:32,$1:$1,"&gt;="&amp;1,$1:$1,"&lt;="&amp;INT(-$N38/30))+(-$N38/30-INT(-$N38/30))*SUMIFS(32:32,$1:$1,INT(-$N38/30)+1),0)+(-$N38/30-INT(-$N38/30))*SUMIFS(32:32,$1:$1,GK$1+INT(-$N38/30)+1)+(INT(-$N38/30)+1--$N38/30)*SUMIFS(32:32,$1:$1,GK$1+INT(-$N38/30))))</f>
        <v>0</v>
      </c>
      <c r="GL38" s="49">
        <f>IF(GL$10="",0,IF(GL$1=MAX($1:$1),$R32-SUM($T38:GK38),IF(GL$1=1,SUMIFS(32:32,$1:$1,"&gt;="&amp;1,$1:$1,"&lt;="&amp;INT(-$N38/30))+(-$N38/30-INT(-$N38/30))*SUMIFS(32:32,$1:$1,INT(-$N38/30)+1),0)+(-$N38/30-INT(-$N38/30))*SUMIFS(32:32,$1:$1,GL$1+INT(-$N38/30)+1)+(INT(-$N38/30)+1--$N38/30)*SUMIFS(32:32,$1:$1,GL$1+INT(-$N38/30))))</f>
        <v>0</v>
      </c>
      <c r="GM38" s="49">
        <f>IF(GM$10="",0,IF(GM$1=MAX($1:$1),$R32-SUM($T38:GL38),IF(GM$1=1,SUMIFS(32:32,$1:$1,"&gt;="&amp;1,$1:$1,"&lt;="&amp;INT(-$N38/30))+(-$N38/30-INT(-$N38/30))*SUMIFS(32:32,$1:$1,INT(-$N38/30)+1),0)+(-$N38/30-INT(-$N38/30))*SUMIFS(32:32,$1:$1,GM$1+INT(-$N38/30)+1)+(INT(-$N38/30)+1--$N38/30)*SUMIFS(32:32,$1:$1,GM$1+INT(-$N38/30))))</f>
        <v>0</v>
      </c>
      <c r="GN38" s="49">
        <f>IF(GN$10="",0,IF(GN$1=MAX($1:$1),$R32-SUM($T38:GM38),IF(GN$1=1,SUMIFS(32:32,$1:$1,"&gt;="&amp;1,$1:$1,"&lt;="&amp;INT(-$N38/30))+(-$N38/30-INT(-$N38/30))*SUMIFS(32:32,$1:$1,INT(-$N38/30)+1),0)+(-$N38/30-INT(-$N38/30))*SUMIFS(32:32,$1:$1,GN$1+INT(-$N38/30)+1)+(INT(-$N38/30)+1--$N38/30)*SUMIFS(32:32,$1:$1,GN$1+INT(-$N38/30))))</f>
        <v>0</v>
      </c>
      <c r="GO38" s="49">
        <f>IF(GO$10="",0,IF(GO$1=MAX($1:$1),$R32-SUM($T38:GN38),IF(GO$1=1,SUMIFS(32:32,$1:$1,"&gt;="&amp;1,$1:$1,"&lt;="&amp;INT(-$N38/30))+(-$N38/30-INT(-$N38/30))*SUMIFS(32:32,$1:$1,INT(-$N38/30)+1),0)+(-$N38/30-INT(-$N38/30))*SUMIFS(32:32,$1:$1,GO$1+INT(-$N38/30)+1)+(INT(-$N38/30)+1--$N38/30)*SUMIFS(32:32,$1:$1,GO$1+INT(-$N38/30))))</f>
        <v>0</v>
      </c>
      <c r="GP38" s="49">
        <f>IF(GP$10="",0,IF(GP$1=MAX($1:$1),$R32-SUM($T38:GO38),IF(GP$1=1,SUMIFS(32:32,$1:$1,"&gt;="&amp;1,$1:$1,"&lt;="&amp;INT(-$N38/30))+(-$N38/30-INT(-$N38/30))*SUMIFS(32:32,$1:$1,INT(-$N38/30)+1),0)+(-$N38/30-INT(-$N38/30))*SUMIFS(32:32,$1:$1,GP$1+INT(-$N38/30)+1)+(INT(-$N38/30)+1--$N38/30)*SUMIFS(32:32,$1:$1,GP$1+INT(-$N38/30))))</f>
        <v>0</v>
      </c>
      <c r="GQ38" s="49">
        <f>IF(GQ$10="",0,IF(GQ$1=MAX($1:$1),$R32-SUM($T38:GP38),IF(GQ$1=1,SUMIFS(32:32,$1:$1,"&gt;="&amp;1,$1:$1,"&lt;="&amp;INT(-$N38/30))+(-$N38/30-INT(-$N38/30))*SUMIFS(32:32,$1:$1,INT(-$N38/30)+1),0)+(-$N38/30-INT(-$N38/30))*SUMIFS(32:32,$1:$1,GQ$1+INT(-$N38/30)+1)+(INT(-$N38/30)+1--$N38/30)*SUMIFS(32:32,$1:$1,GQ$1+INT(-$N38/30))))</f>
        <v>0</v>
      </c>
      <c r="GR38" s="49">
        <f>IF(GR$10="",0,IF(GR$1=MAX($1:$1),$R32-SUM($T38:GQ38),IF(GR$1=1,SUMIFS(32:32,$1:$1,"&gt;="&amp;1,$1:$1,"&lt;="&amp;INT(-$N38/30))+(-$N38/30-INT(-$N38/30))*SUMIFS(32:32,$1:$1,INT(-$N38/30)+1),0)+(-$N38/30-INT(-$N38/30))*SUMIFS(32:32,$1:$1,GR$1+INT(-$N38/30)+1)+(INT(-$N38/30)+1--$N38/30)*SUMIFS(32:32,$1:$1,GR$1+INT(-$N38/30))))</f>
        <v>0</v>
      </c>
      <c r="GS38" s="49">
        <f>IF(GS$10="",0,IF(GS$1=MAX($1:$1),$R32-SUM($T38:GR38),IF(GS$1=1,SUMIFS(32:32,$1:$1,"&gt;="&amp;1,$1:$1,"&lt;="&amp;INT(-$N38/30))+(-$N38/30-INT(-$N38/30))*SUMIFS(32:32,$1:$1,INT(-$N38/30)+1),0)+(-$N38/30-INT(-$N38/30))*SUMIFS(32:32,$1:$1,GS$1+INT(-$N38/30)+1)+(INT(-$N38/30)+1--$N38/30)*SUMIFS(32:32,$1:$1,GS$1+INT(-$N38/30))))</f>
        <v>0</v>
      </c>
      <c r="GT38" s="49">
        <f>IF(GT$10="",0,IF(GT$1=MAX($1:$1),$R32-SUM($T38:GS38),IF(GT$1=1,SUMIFS(32:32,$1:$1,"&gt;="&amp;1,$1:$1,"&lt;="&amp;INT(-$N38/30))+(-$N38/30-INT(-$N38/30))*SUMIFS(32:32,$1:$1,INT(-$N38/30)+1),0)+(-$N38/30-INT(-$N38/30))*SUMIFS(32:32,$1:$1,GT$1+INT(-$N38/30)+1)+(INT(-$N38/30)+1--$N38/30)*SUMIFS(32:32,$1:$1,GT$1+INT(-$N38/30))))</f>
        <v>0</v>
      </c>
      <c r="GU38" s="49">
        <f>IF(GU$10="",0,IF(GU$1=MAX($1:$1),$R32-SUM($T38:GT38),IF(GU$1=1,SUMIFS(32:32,$1:$1,"&gt;="&amp;1,$1:$1,"&lt;="&amp;INT(-$N38/30))+(-$N38/30-INT(-$N38/30))*SUMIFS(32:32,$1:$1,INT(-$N38/30)+1),0)+(-$N38/30-INT(-$N38/30))*SUMIFS(32:32,$1:$1,GU$1+INT(-$N38/30)+1)+(INT(-$N38/30)+1--$N38/30)*SUMIFS(32:32,$1:$1,GU$1+INT(-$N38/30))))</f>
        <v>0</v>
      </c>
      <c r="GV38" s="49">
        <f>IF(GV$10="",0,IF(GV$1=MAX($1:$1),$R32-SUM($T38:GU38),IF(GV$1=1,SUMIFS(32:32,$1:$1,"&gt;="&amp;1,$1:$1,"&lt;="&amp;INT(-$N38/30))+(-$N38/30-INT(-$N38/30))*SUMIFS(32:32,$1:$1,INT(-$N38/30)+1),0)+(-$N38/30-INT(-$N38/30))*SUMIFS(32:32,$1:$1,GV$1+INT(-$N38/30)+1)+(INT(-$N38/30)+1--$N38/30)*SUMIFS(32:32,$1:$1,GV$1+INT(-$N38/30))))</f>
        <v>0</v>
      </c>
      <c r="GW38" s="49">
        <f>IF(GW$10="",0,IF(GW$1=MAX($1:$1),$R32-SUM($T38:GV38),IF(GW$1=1,SUMIFS(32:32,$1:$1,"&gt;="&amp;1,$1:$1,"&lt;="&amp;INT(-$N38/30))+(-$N38/30-INT(-$N38/30))*SUMIFS(32:32,$1:$1,INT(-$N38/30)+1),0)+(-$N38/30-INT(-$N38/30))*SUMIFS(32:32,$1:$1,GW$1+INT(-$N38/30)+1)+(INT(-$N38/30)+1--$N38/30)*SUMIFS(32:32,$1:$1,GW$1+INT(-$N38/30))))</f>
        <v>0</v>
      </c>
      <c r="GX38" s="49">
        <f>IF(GX$10="",0,IF(GX$1=MAX($1:$1),$R32-SUM($T38:GW38),IF(GX$1=1,SUMIFS(32:32,$1:$1,"&gt;="&amp;1,$1:$1,"&lt;="&amp;INT(-$N38/30))+(-$N38/30-INT(-$N38/30))*SUMIFS(32:32,$1:$1,INT(-$N38/30)+1),0)+(-$N38/30-INT(-$N38/30))*SUMIFS(32:32,$1:$1,GX$1+INT(-$N38/30)+1)+(INT(-$N38/30)+1--$N38/30)*SUMIFS(32:32,$1:$1,GX$1+INT(-$N38/30))))</f>
        <v>0</v>
      </c>
      <c r="GY38" s="49">
        <f>IF(GY$10="",0,IF(GY$1=MAX($1:$1),$R32-SUM($T38:GX38),IF(GY$1=1,SUMIFS(32:32,$1:$1,"&gt;="&amp;1,$1:$1,"&lt;="&amp;INT(-$N38/30))+(-$N38/30-INT(-$N38/30))*SUMIFS(32:32,$1:$1,INT(-$N38/30)+1),0)+(-$N38/30-INT(-$N38/30))*SUMIFS(32:32,$1:$1,GY$1+INT(-$N38/30)+1)+(INT(-$N38/30)+1--$N38/30)*SUMIFS(32:32,$1:$1,GY$1+INT(-$N38/30))))</f>
        <v>0</v>
      </c>
      <c r="GZ38" s="49">
        <f>IF(GZ$10="",0,IF(GZ$1=MAX($1:$1),$R32-SUM($T38:GY38),IF(GZ$1=1,SUMIFS(32:32,$1:$1,"&gt;="&amp;1,$1:$1,"&lt;="&amp;INT(-$N38/30))+(-$N38/30-INT(-$N38/30))*SUMIFS(32:32,$1:$1,INT(-$N38/30)+1),0)+(-$N38/30-INT(-$N38/30))*SUMIFS(32:32,$1:$1,GZ$1+INT(-$N38/30)+1)+(INT(-$N38/30)+1--$N38/30)*SUMIFS(32:32,$1:$1,GZ$1+INT(-$N38/30))))</f>
        <v>0</v>
      </c>
      <c r="HA38" s="49">
        <f>IF(HA$10="",0,IF(HA$1=MAX($1:$1),$R32-SUM($T38:GZ38),IF(HA$1=1,SUMIFS(32:32,$1:$1,"&gt;="&amp;1,$1:$1,"&lt;="&amp;INT(-$N38/30))+(-$N38/30-INT(-$N38/30))*SUMIFS(32:32,$1:$1,INT(-$N38/30)+1),0)+(-$N38/30-INT(-$N38/30))*SUMIFS(32:32,$1:$1,HA$1+INT(-$N38/30)+1)+(INT(-$N38/30)+1--$N38/30)*SUMIFS(32:32,$1:$1,HA$1+INT(-$N38/30))))</f>
        <v>0</v>
      </c>
      <c r="HB38" s="49">
        <f>IF(HB$10="",0,IF(HB$1=MAX($1:$1),$R32-SUM($T38:HA38),IF(HB$1=1,SUMIFS(32:32,$1:$1,"&gt;="&amp;1,$1:$1,"&lt;="&amp;INT(-$N38/30))+(-$N38/30-INT(-$N38/30))*SUMIFS(32:32,$1:$1,INT(-$N38/30)+1),0)+(-$N38/30-INT(-$N38/30))*SUMIFS(32:32,$1:$1,HB$1+INT(-$N38/30)+1)+(INT(-$N38/30)+1--$N38/30)*SUMIFS(32:32,$1:$1,HB$1+INT(-$N38/30))))</f>
        <v>0</v>
      </c>
      <c r="HC38" s="49">
        <f>IF(HC$10="",0,IF(HC$1=MAX($1:$1),$R32-SUM($T38:HB38),IF(HC$1=1,SUMIFS(32:32,$1:$1,"&gt;="&amp;1,$1:$1,"&lt;="&amp;INT(-$N38/30))+(-$N38/30-INT(-$N38/30))*SUMIFS(32:32,$1:$1,INT(-$N38/30)+1),0)+(-$N38/30-INT(-$N38/30))*SUMIFS(32:32,$1:$1,HC$1+INT(-$N38/30)+1)+(INT(-$N38/30)+1--$N38/30)*SUMIFS(32:32,$1:$1,HC$1+INT(-$N38/30))))</f>
        <v>0</v>
      </c>
      <c r="HD38" s="49">
        <f>IF(HD$10="",0,IF(HD$1=MAX($1:$1),$R32-SUM($T38:HC38),IF(HD$1=1,SUMIFS(32:32,$1:$1,"&gt;="&amp;1,$1:$1,"&lt;="&amp;INT(-$N38/30))+(-$N38/30-INT(-$N38/30))*SUMIFS(32:32,$1:$1,INT(-$N38/30)+1),0)+(-$N38/30-INT(-$N38/30))*SUMIFS(32:32,$1:$1,HD$1+INT(-$N38/30)+1)+(INT(-$N38/30)+1--$N38/30)*SUMIFS(32:32,$1:$1,HD$1+INT(-$N38/30))))</f>
        <v>0</v>
      </c>
      <c r="HE38" s="49">
        <f>IF(HE$10="",0,IF(HE$1=MAX($1:$1),$R32-SUM($T38:HD38),IF(HE$1=1,SUMIFS(32:32,$1:$1,"&gt;="&amp;1,$1:$1,"&lt;="&amp;INT(-$N38/30))+(-$N38/30-INT(-$N38/30))*SUMIFS(32:32,$1:$1,INT(-$N38/30)+1),0)+(-$N38/30-INT(-$N38/30))*SUMIFS(32:32,$1:$1,HE$1+INT(-$N38/30)+1)+(INT(-$N38/30)+1--$N38/30)*SUMIFS(32:32,$1:$1,HE$1+INT(-$N38/30))))</f>
        <v>0</v>
      </c>
      <c r="HF38" s="49">
        <f>IF(HF$10="",0,IF(HF$1=MAX($1:$1),$R32-SUM($T38:HE38),IF(HF$1=1,SUMIFS(32:32,$1:$1,"&gt;="&amp;1,$1:$1,"&lt;="&amp;INT(-$N38/30))+(-$N38/30-INT(-$N38/30))*SUMIFS(32:32,$1:$1,INT(-$N38/30)+1),0)+(-$N38/30-INT(-$N38/30))*SUMIFS(32:32,$1:$1,HF$1+INT(-$N38/30)+1)+(INT(-$N38/30)+1--$N38/30)*SUMIFS(32:32,$1:$1,HF$1+INT(-$N38/30))))</f>
        <v>0</v>
      </c>
      <c r="HG38" s="49">
        <f>IF(HG$10="",0,IF(HG$1=MAX($1:$1),$R32-SUM($T38:HF38),IF(HG$1=1,SUMIFS(32:32,$1:$1,"&gt;="&amp;1,$1:$1,"&lt;="&amp;INT(-$N38/30))+(-$N38/30-INT(-$N38/30))*SUMIFS(32:32,$1:$1,INT(-$N38/30)+1),0)+(-$N38/30-INT(-$N38/30))*SUMIFS(32:32,$1:$1,HG$1+INT(-$N38/30)+1)+(INT(-$N38/30)+1--$N38/30)*SUMIFS(32:32,$1:$1,HG$1+INT(-$N38/30))))</f>
        <v>0</v>
      </c>
      <c r="HH38" s="49">
        <f>IF(HH$10="",0,IF(HH$1=MAX($1:$1),$R32-SUM($T38:HG38),IF(HH$1=1,SUMIFS(32:32,$1:$1,"&gt;="&amp;1,$1:$1,"&lt;="&amp;INT(-$N38/30))+(-$N38/30-INT(-$N38/30))*SUMIFS(32:32,$1:$1,INT(-$N38/30)+1),0)+(-$N38/30-INT(-$N38/30))*SUMIFS(32:32,$1:$1,HH$1+INT(-$N38/30)+1)+(INT(-$N38/30)+1--$N38/30)*SUMIFS(32:32,$1:$1,HH$1+INT(-$N38/30))))</f>
        <v>0</v>
      </c>
      <c r="HI38" s="49">
        <f>IF(HI$10="",0,IF(HI$1=MAX($1:$1),$R32-SUM($T38:HH38),IF(HI$1=1,SUMIFS(32:32,$1:$1,"&gt;="&amp;1,$1:$1,"&lt;="&amp;INT(-$N38/30))+(-$N38/30-INT(-$N38/30))*SUMIFS(32:32,$1:$1,INT(-$N38/30)+1),0)+(-$N38/30-INT(-$N38/30))*SUMIFS(32:32,$1:$1,HI$1+INT(-$N38/30)+1)+(INT(-$N38/30)+1--$N38/30)*SUMIFS(32:32,$1:$1,HI$1+INT(-$N38/30))))</f>
        <v>0</v>
      </c>
      <c r="HJ38" s="49">
        <f>IF(HJ$10="",0,IF(HJ$1=MAX($1:$1),$R32-SUM($T38:HI38),IF(HJ$1=1,SUMIFS(32:32,$1:$1,"&gt;="&amp;1,$1:$1,"&lt;="&amp;INT(-$N38/30))+(-$N38/30-INT(-$N38/30))*SUMIFS(32:32,$1:$1,INT(-$N38/30)+1),0)+(-$N38/30-INT(-$N38/30))*SUMIFS(32:32,$1:$1,HJ$1+INT(-$N38/30)+1)+(INT(-$N38/30)+1--$N38/30)*SUMIFS(32:32,$1:$1,HJ$1+INT(-$N38/30))))</f>
        <v>0</v>
      </c>
      <c r="HK38" s="49">
        <f>IF(HK$10="",0,IF(HK$1=MAX($1:$1),$R32-SUM($T38:HJ38),IF(HK$1=1,SUMIFS(32:32,$1:$1,"&gt;="&amp;1,$1:$1,"&lt;="&amp;INT(-$N38/30))+(-$N38/30-INT(-$N38/30))*SUMIFS(32:32,$1:$1,INT(-$N38/30)+1),0)+(-$N38/30-INT(-$N38/30))*SUMIFS(32:32,$1:$1,HK$1+INT(-$N38/30)+1)+(INT(-$N38/30)+1--$N38/30)*SUMIFS(32:32,$1:$1,HK$1+INT(-$N38/30))))</f>
        <v>0</v>
      </c>
      <c r="HL38" s="49">
        <f>IF(HL$10="",0,IF(HL$1=MAX($1:$1),$R32-SUM($T38:HK38),IF(HL$1=1,SUMIFS(32:32,$1:$1,"&gt;="&amp;1,$1:$1,"&lt;="&amp;INT(-$N38/30))+(-$N38/30-INT(-$N38/30))*SUMIFS(32:32,$1:$1,INT(-$N38/30)+1),0)+(-$N38/30-INT(-$N38/30))*SUMIFS(32:32,$1:$1,HL$1+INT(-$N38/30)+1)+(INT(-$N38/30)+1--$N38/30)*SUMIFS(32:32,$1:$1,HL$1+INT(-$N38/30))))</f>
        <v>0</v>
      </c>
      <c r="HM38" s="4"/>
      <c r="HN38" s="4"/>
    </row>
    <row r="39" spans="1:222" s="1" customFormat="1" ht="10.199999999999999" x14ac:dyDescent="0.2">
      <c r="A39" s="4"/>
      <c r="B39" s="4"/>
      <c r="C39" s="4"/>
      <c r="D39" s="4"/>
      <c r="E39" s="43" t="str">
        <f>E37</f>
        <v>оборачиваемость кредиторской задолж-ти</v>
      </c>
      <c r="F39" s="4"/>
      <c r="G39" s="4"/>
      <c r="H39" s="43" t="str">
        <f>списки!$K$14</f>
        <v>материалы</v>
      </c>
      <c r="I39" s="4"/>
      <c r="J39" s="4"/>
      <c r="K39" s="31" t="str">
        <f>IF($E39="","",INDEX(kpi!$H:$H,SUMIFS(kpi!$B:$B,kpi!$E:$E,$E39)))</f>
        <v>дни</v>
      </c>
      <c r="L39" s="4"/>
      <c r="M39" s="44" t="s">
        <v>6</v>
      </c>
      <c r="N39" s="91">
        <v>21</v>
      </c>
      <c r="O39" s="45"/>
      <c r="P39" s="4"/>
      <c r="Q39" s="4"/>
      <c r="R39" s="89">
        <f t="shared" si="224"/>
        <v>7600</v>
      </c>
      <c r="S39" s="4"/>
      <c r="T39" s="4"/>
      <c r="U39" s="49">
        <f>IF(U$10="",0,IF(U$1=MAX($1:$1),$R33-SUM($T39:T39),IF(U$1=1,SUMIFS(33:33,$1:$1,"&gt;="&amp;1,$1:$1,"&lt;="&amp;INT(-$N39/30))+(-$N39/30-INT(-$N39/30))*SUMIFS(33:33,$1:$1,INT(-$N39/30)+1),0)+(-$N39/30-INT(-$N39/30))*SUMIFS(33:33,$1:$1,U$1+INT(-$N39/30)+1)+(INT(-$N39/30)+1--$N39/30)*SUMIFS(33:33,$1:$1,U$1+INT(-$N39/30))))</f>
        <v>0</v>
      </c>
      <c r="V39" s="49">
        <f>IF(V$10="",0,IF(V$1=MAX($1:$1),$R33-SUM($T39:U39),IF(V$1=1,SUMIFS(33:33,$1:$1,"&gt;="&amp;1,$1:$1,"&lt;="&amp;INT(-$N39/30))+(-$N39/30-INT(-$N39/30))*SUMIFS(33:33,$1:$1,INT(-$N39/30)+1),0)+(-$N39/30-INT(-$N39/30))*SUMIFS(33:33,$1:$1,V$1+INT(-$N39/30)+1)+(INT(-$N39/30)+1--$N39/30)*SUMIFS(33:33,$1:$1,V$1+INT(-$N39/30))))</f>
        <v>180.00000000000003</v>
      </c>
      <c r="W39" s="49">
        <f>IF(W$10="",0,IF(W$1=MAX($1:$1),$R33-SUM($T39:V39),IF(W$1=1,SUMIFS(33:33,$1:$1,"&gt;="&amp;1,$1:$1,"&lt;="&amp;INT(-$N39/30))+(-$N39/30-INT(-$N39/30))*SUMIFS(33:33,$1:$1,INT(-$N39/30)+1),0)+(-$N39/30-INT(-$N39/30))*SUMIFS(33:33,$1:$1,W$1+INT(-$N39/30)+1)+(INT(-$N39/30)+1--$N39/30)*SUMIFS(33:33,$1:$1,W$1+INT(-$N39/30))))</f>
        <v>780</v>
      </c>
      <c r="X39" s="49">
        <f>IF(X$10="",0,IF(X$1=MAX($1:$1),$R33-SUM($T39:W39),IF(X$1=1,SUMIFS(33:33,$1:$1,"&gt;="&amp;1,$1:$1,"&lt;="&amp;INT(-$N39/30))+(-$N39/30-INT(-$N39/30))*SUMIFS(33:33,$1:$1,INT(-$N39/30)+1),0)+(-$N39/30-INT(-$N39/30))*SUMIFS(33:33,$1:$1,X$1+INT(-$N39/30)+1)+(INT(-$N39/30)+1--$N39/30)*SUMIFS(33:33,$1:$1,X$1+INT(-$N39/30))))</f>
        <v>840</v>
      </c>
      <c r="Y39" s="49">
        <f>IF(Y$10="",0,IF(Y$1=MAX($1:$1),$R33-SUM($T39:X39),IF(Y$1=1,SUMIFS(33:33,$1:$1,"&gt;="&amp;1,$1:$1,"&lt;="&amp;INT(-$N39/30))+(-$N39/30-INT(-$N39/30))*SUMIFS(33:33,$1:$1,INT(-$N39/30)+1),0)+(-$N39/30-INT(-$N39/30))*SUMIFS(33:33,$1:$1,Y$1+INT(-$N39/30)+1)+(INT(-$N39/30)+1--$N39/30)*SUMIFS(33:33,$1:$1,Y$1+INT(-$N39/30))))</f>
        <v>720.00000000000011</v>
      </c>
      <c r="Z39" s="49">
        <f>IF(Z$10="",0,IF(Z$1=MAX($1:$1),$R33-SUM($T39:Y39),IF(Z$1=1,SUMIFS(33:33,$1:$1,"&gt;="&amp;1,$1:$1,"&lt;="&amp;INT(-$N39/30))+(-$N39/30-INT(-$N39/30))*SUMIFS(33:33,$1:$1,INT(-$N39/30)+1),0)+(-$N39/30-INT(-$N39/30))*SUMIFS(33:33,$1:$1,Z$1+INT(-$N39/30)+1)+(INT(-$N39/30)+1--$N39/30)*SUMIFS(33:33,$1:$1,Z$1+INT(-$N39/30))))</f>
        <v>1680</v>
      </c>
      <c r="AA39" s="49">
        <f>IF(AA$10="",0,IF(AA$1=MAX($1:$1),$R33-SUM($T39:Z39),IF(AA$1=1,SUMIFS(33:33,$1:$1,"&gt;="&amp;1,$1:$1,"&lt;="&amp;INT(-$N39/30))+(-$N39/30-INT(-$N39/30))*SUMIFS(33:33,$1:$1,INT(-$N39/30)+1),0)+(-$N39/30-INT(-$N39/30))*SUMIFS(33:33,$1:$1,AA$1+INT(-$N39/30)+1)+(INT(-$N39/30)+1--$N39/30)*SUMIFS(33:33,$1:$1,AA$1+INT(-$N39/30))))</f>
        <v>240.00000000000003</v>
      </c>
      <c r="AB39" s="49">
        <f>IF(AB$10="",0,IF(AB$1=MAX($1:$1),$R33-SUM($T39:AA39),IF(AB$1=1,SUMIFS(33:33,$1:$1,"&gt;="&amp;1,$1:$1,"&lt;="&amp;INT(-$N39/30))+(-$N39/30-INT(-$N39/30))*SUMIFS(33:33,$1:$1,INT(-$N39/30)+1),0)+(-$N39/30-INT(-$N39/30))*SUMIFS(33:33,$1:$1,AB$1+INT(-$N39/30)+1)+(INT(-$N39/30)+1--$N39/30)*SUMIFS(33:33,$1:$1,AB$1+INT(-$N39/30))))</f>
        <v>1040</v>
      </c>
      <c r="AC39" s="49">
        <f>IF(AC$10="",0,IF(AC$1=MAX($1:$1),$R33-SUM($T39:AB39),IF(AC$1=1,SUMIFS(33:33,$1:$1,"&gt;="&amp;1,$1:$1,"&lt;="&amp;INT(-$N39/30))+(-$N39/30-INT(-$N39/30))*SUMIFS(33:33,$1:$1,INT(-$N39/30)+1),0)+(-$N39/30-INT(-$N39/30))*SUMIFS(33:33,$1:$1,AC$1+INT(-$N39/30)+1)+(INT(-$N39/30)+1--$N39/30)*SUMIFS(33:33,$1:$1,AC$1+INT(-$N39/30))))</f>
        <v>1420</v>
      </c>
      <c r="AD39" s="49">
        <f>IF(AD$10="",0,IF(AD$1=MAX($1:$1),$R33-SUM($T39:AC39),IF(AD$1=1,SUMIFS(33:33,$1:$1,"&gt;="&amp;1,$1:$1,"&lt;="&amp;INT(-$N39/30))+(-$N39/30-INT(-$N39/30))*SUMIFS(33:33,$1:$1,INT(-$N39/30)+1),0)+(-$N39/30-INT(-$N39/30))*SUMIFS(33:33,$1:$1,AD$1+INT(-$N39/30)+1)+(INT(-$N39/30)+1--$N39/30)*SUMIFS(33:33,$1:$1,AD$1+INT(-$N39/30))))</f>
        <v>700</v>
      </c>
      <c r="AE39" s="49">
        <f>IF(AE$10="",0,IF(AE$1=MAX($1:$1),$R33-SUM($T39:AD39),IF(AE$1=1,SUMIFS(33:33,$1:$1,"&gt;="&amp;1,$1:$1,"&lt;="&amp;INT(-$N39/30))+(-$N39/30-INT(-$N39/30))*SUMIFS(33:33,$1:$1,INT(-$N39/30)+1),0)+(-$N39/30-INT(-$N39/30))*SUMIFS(33:33,$1:$1,AE$1+INT(-$N39/30)+1)+(INT(-$N39/30)+1--$N39/30)*SUMIFS(33:33,$1:$1,AE$1+INT(-$N39/30))))</f>
        <v>0</v>
      </c>
      <c r="AF39" s="49">
        <f>IF(AF$10="",0,IF(AF$1=MAX($1:$1),$R33-SUM($T39:AE39),IF(AF$1=1,SUMIFS(33:33,$1:$1,"&gt;="&amp;1,$1:$1,"&lt;="&amp;INT(-$N39/30))+(-$N39/30-INT(-$N39/30))*SUMIFS(33:33,$1:$1,INT(-$N39/30)+1),0)+(-$N39/30-INT(-$N39/30))*SUMIFS(33:33,$1:$1,AF$1+INT(-$N39/30)+1)+(INT(-$N39/30)+1--$N39/30)*SUMIFS(33:33,$1:$1,AF$1+INT(-$N39/30))))</f>
        <v>0</v>
      </c>
      <c r="AG39" s="49">
        <f>IF(AG$10="",0,IF(AG$1=MAX($1:$1),$R33-SUM($T39:AF39),IF(AG$1=1,SUMIFS(33:33,$1:$1,"&gt;="&amp;1,$1:$1,"&lt;="&amp;INT(-$N39/30))+(-$N39/30-INT(-$N39/30))*SUMIFS(33:33,$1:$1,INT(-$N39/30)+1),0)+(-$N39/30-INT(-$N39/30))*SUMIFS(33:33,$1:$1,AG$1+INT(-$N39/30)+1)+(INT(-$N39/30)+1--$N39/30)*SUMIFS(33:33,$1:$1,AG$1+INT(-$N39/30))))</f>
        <v>0</v>
      </c>
      <c r="AH39" s="49">
        <f>IF(AH$10="",0,IF(AH$1=MAX($1:$1),$R33-SUM($T39:AG39),IF(AH$1=1,SUMIFS(33:33,$1:$1,"&gt;="&amp;1,$1:$1,"&lt;="&amp;INT(-$N39/30))+(-$N39/30-INT(-$N39/30))*SUMIFS(33:33,$1:$1,INT(-$N39/30)+1),0)+(-$N39/30-INT(-$N39/30))*SUMIFS(33:33,$1:$1,AH$1+INT(-$N39/30)+1)+(INT(-$N39/30)+1--$N39/30)*SUMIFS(33:33,$1:$1,AH$1+INT(-$N39/30))))</f>
        <v>0</v>
      </c>
      <c r="AI39" s="49">
        <f>IF(AI$10="",0,IF(AI$1=MAX($1:$1),$R33-SUM($T39:AH39),IF(AI$1=1,SUMIFS(33:33,$1:$1,"&gt;="&amp;1,$1:$1,"&lt;="&amp;INT(-$N39/30))+(-$N39/30-INT(-$N39/30))*SUMIFS(33:33,$1:$1,INT(-$N39/30)+1),0)+(-$N39/30-INT(-$N39/30))*SUMIFS(33:33,$1:$1,AI$1+INT(-$N39/30)+1)+(INT(-$N39/30)+1--$N39/30)*SUMIFS(33:33,$1:$1,AI$1+INT(-$N39/30))))</f>
        <v>0</v>
      </c>
      <c r="AJ39" s="49">
        <f>IF(AJ$10="",0,IF(AJ$1=MAX($1:$1),$R33-SUM($T39:AI39),IF(AJ$1=1,SUMIFS(33:33,$1:$1,"&gt;="&amp;1,$1:$1,"&lt;="&amp;INT(-$N39/30))+(-$N39/30-INT(-$N39/30))*SUMIFS(33:33,$1:$1,INT(-$N39/30)+1),0)+(-$N39/30-INT(-$N39/30))*SUMIFS(33:33,$1:$1,AJ$1+INT(-$N39/30)+1)+(INT(-$N39/30)+1--$N39/30)*SUMIFS(33:33,$1:$1,AJ$1+INT(-$N39/30))))</f>
        <v>0</v>
      </c>
      <c r="AK39" s="49">
        <f>IF(AK$10="",0,IF(AK$1=MAX($1:$1),$R33-SUM($T39:AJ39),IF(AK$1=1,SUMIFS(33:33,$1:$1,"&gt;="&amp;1,$1:$1,"&lt;="&amp;INT(-$N39/30))+(-$N39/30-INT(-$N39/30))*SUMIFS(33:33,$1:$1,INT(-$N39/30)+1),0)+(-$N39/30-INT(-$N39/30))*SUMIFS(33:33,$1:$1,AK$1+INT(-$N39/30)+1)+(INT(-$N39/30)+1--$N39/30)*SUMIFS(33:33,$1:$1,AK$1+INT(-$N39/30))))</f>
        <v>0</v>
      </c>
      <c r="AL39" s="49">
        <f>IF(AL$10="",0,IF(AL$1=MAX($1:$1),$R33-SUM($T39:AK39),IF(AL$1=1,SUMIFS(33:33,$1:$1,"&gt;="&amp;1,$1:$1,"&lt;="&amp;INT(-$N39/30))+(-$N39/30-INT(-$N39/30))*SUMIFS(33:33,$1:$1,INT(-$N39/30)+1),0)+(-$N39/30-INT(-$N39/30))*SUMIFS(33:33,$1:$1,AL$1+INT(-$N39/30)+1)+(INT(-$N39/30)+1--$N39/30)*SUMIFS(33:33,$1:$1,AL$1+INT(-$N39/30))))</f>
        <v>0</v>
      </c>
      <c r="AM39" s="49">
        <f>IF(AM$10="",0,IF(AM$1=MAX($1:$1),$R33-SUM($T39:AL39),IF(AM$1=1,SUMIFS(33:33,$1:$1,"&gt;="&amp;1,$1:$1,"&lt;="&amp;INT(-$N39/30))+(-$N39/30-INT(-$N39/30))*SUMIFS(33:33,$1:$1,INT(-$N39/30)+1),0)+(-$N39/30-INT(-$N39/30))*SUMIFS(33:33,$1:$1,AM$1+INT(-$N39/30)+1)+(INT(-$N39/30)+1--$N39/30)*SUMIFS(33:33,$1:$1,AM$1+INT(-$N39/30))))</f>
        <v>0</v>
      </c>
      <c r="AN39" s="49">
        <f>IF(AN$10="",0,IF(AN$1=MAX($1:$1),$R33-SUM($T39:AM39),IF(AN$1=1,SUMIFS(33:33,$1:$1,"&gt;="&amp;1,$1:$1,"&lt;="&amp;INT(-$N39/30))+(-$N39/30-INT(-$N39/30))*SUMIFS(33:33,$1:$1,INT(-$N39/30)+1),0)+(-$N39/30-INT(-$N39/30))*SUMIFS(33:33,$1:$1,AN$1+INT(-$N39/30)+1)+(INT(-$N39/30)+1--$N39/30)*SUMIFS(33:33,$1:$1,AN$1+INT(-$N39/30))))</f>
        <v>0</v>
      </c>
      <c r="AO39" s="49">
        <f>IF(AO$10="",0,IF(AO$1=MAX($1:$1),$R33-SUM($T39:AN39),IF(AO$1=1,SUMIFS(33:33,$1:$1,"&gt;="&amp;1,$1:$1,"&lt;="&amp;INT(-$N39/30))+(-$N39/30-INT(-$N39/30))*SUMIFS(33:33,$1:$1,INT(-$N39/30)+1),0)+(-$N39/30-INT(-$N39/30))*SUMIFS(33:33,$1:$1,AO$1+INT(-$N39/30)+1)+(INT(-$N39/30)+1--$N39/30)*SUMIFS(33:33,$1:$1,AO$1+INT(-$N39/30))))</f>
        <v>0</v>
      </c>
      <c r="AP39" s="49">
        <f>IF(AP$10="",0,IF(AP$1=MAX($1:$1),$R33-SUM($T39:AO39),IF(AP$1=1,SUMIFS(33:33,$1:$1,"&gt;="&amp;1,$1:$1,"&lt;="&amp;INT(-$N39/30))+(-$N39/30-INT(-$N39/30))*SUMIFS(33:33,$1:$1,INT(-$N39/30)+1),0)+(-$N39/30-INT(-$N39/30))*SUMIFS(33:33,$1:$1,AP$1+INT(-$N39/30)+1)+(INT(-$N39/30)+1--$N39/30)*SUMIFS(33:33,$1:$1,AP$1+INT(-$N39/30))))</f>
        <v>0</v>
      </c>
      <c r="AQ39" s="49">
        <f>IF(AQ$10="",0,IF(AQ$1=MAX($1:$1),$R33-SUM($T39:AP39),IF(AQ$1=1,SUMIFS(33:33,$1:$1,"&gt;="&amp;1,$1:$1,"&lt;="&amp;INT(-$N39/30))+(-$N39/30-INT(-$N39/30))*SUMIFS(33:33,$1:$1,INT(-$N39/30)+1),0)+(-$N39/30-INT(-$N39/30))*SUMIFS(33:33,$1:$1,AQ$1+INT(-$N39/30)+1)+(INT(-$N39/30)+1--$N39/30)*SUMIFS(33:33,$1:$1,AQ$1+INT(-$N39/30))))</f>
        <v>0</v>
      </c>
      <c r="AR39" s="49">
        <f>IF(AR$10="",0,IF(AR$1=MAX($1:$1),$R33-SUM($T39:AQ39),IF(AR$1=1,SUMIFS(33:33,$1:$1,"&gt;="&amp;1,$1:$1,"&lt;="&amp;INT(-$N39/30))+(-$N39/30-INT(-$N39/30))*SUMIFS(33:33,$1:$1,INT(-$N39/30)+1),0)+(-$N39/30-INT(-$N39/30))*SUMIFS(33:33,$1:$1,AR$1+INT(-$N39/30)+1)+(INT(-$N39/30)+1--$N39/30)*SUMIFS(33:33,$1:$1,AR$1+INT(-$N39/30))))</f>
        <v>0</v>
      </c>
      <c r="AS39" s="49">
        <f>IF(AS$10="",0,IF(AS$1=MAX($1:$1),$R33-SUM($T39:AR39),IF(AS$1=1,SUMIFS(33:33,$1:$1,"&gt;="&amp;1,$1:$1,"&lt;="&amp;INT(-$N39/30))+(-$N39/30-INT(-$N39/30))*SUMIFS(33:33,$1:$1,INT(-$N39/30)+1),0)+(-$N39/30-INT(-$N39/30))*SUMIFS(33:33,$1:$1,AS$1+INT(-$N39/30)+1)+(INT(-$N39/30)+1--$N39/30)*SUMIFS(33:33,$1:$1,AS$1+INT(-$N39/30))))</f>
        <v>0</v>
      </c>
      <c r="AT39" s="49">
        <f>IF(AT$10="",0,IF(AT$1=MAX($1:$1),$R33-SUM($T39:AS39),IF(AT$1=1,SUMIFS(33:33,$1:$1,"&gt;="&amp;1,$1:$1,"&lt;="&amp;INT(-$N39/30))+(-$N39/30-INT(-$N39/30))*SUMIFS(33:33,$1:$1,INT(-$N39/30)+1),0)+(-$N39/30-INT(-$N39/30))*SUMIFS(33:33,$1:$1,AT$1+INT(-$N39/30)+1)+(INT(-$N39/30)+1--$N39/30)*SUMIFS(33:33,$1:$1,AT$1+INT(-$N39/30))))</f>
        <v>0</v>
      </c>
      <c r="AU39" s="49">
        <f>IF(AU$10="",0,IF(AU$1=MAX($1:$1),$R33-SUM($T39:AT39),IF(AU$1=1,SUMIFS(33:33,$1:$1,"&gt;="&amp;1,$1:$1,"&lt;="&amp;INT(-$N39/30))+(-$N39/30-INT(-$N39/30))*SUMIFS(33:33,$1:$1,INT(-$N39/30)+1),0)+(-$N39/30-INT(-$N39/30))*SUMIFS(33:33,$1:$1,AU$1+INT(-$N39/30)+1)+(INT(-$N39/30)+1--$N39/30)*SUMIFS(33:33,$1:$1,AU$1+INT(-$N39/30))))</f>
        <v>0</v>
      </c>
      <c r="AV39" s="49">
        <f>IF(AV$10="",0,IF(AV$1=MAX($1:$1),$R33-SUM($T39:AU39),IF(AV$1=1,SUMIFS(33:33,$1:$1,"&gt;="&amp;1,$1:$1,"&lt;="&amp;INT(-$N39/30))+(-$N39/30-INT(-$N39/30))*SUMIFS(33:33,$1:$1,INT(-$N39/30)+1),0)+(-$N39/30-INT(-$N39/30))*SUMIFS(33:33,$1:$1,AV$1+INT(-$N39/30)+1)+(INT(-$N39/30)+1--$N39/30)*SUMIFS(33:33,$1:$1,AV$1+INT(-$N39/30))))</f>
        <v>0</v>
      </c>
      <c r="AW39" s="49">
        <f>IF(AW$10="",0,IF(AW$1=MAX($1:$1),$R33-SUM($T39:AV39),IF(AW$1=1,SUMIFS(33:33,$1:$1,"&gt;="&amp;1,$1:$1,"&lt;="&amp;INT(-$N39/30))+(-$N39/30-INT(-$N39/30))*SUMIFS(33:33,$1:$1,INT(-$N39/30)+1),0)+(-$N39/30-INT(-$N39/30))*SUMIFS(33:33,$1:$1,AW$1+INT(-$N39/30)+1)+(INT(-$N39/30)+1--$N39/30)*SUMIFS(33:33,$1:$1,AW$1+INT(-$N39/30))))</f>
        <v>0</v>
      </c>
      <c r="AX39" s="49">
        <f>IF(AX$10="",0,IF(AX$1=MAX($1:$1),$R33-SUM($T39:AW39),IF(AX$1=1,SUMIFS(33:33,$1:$1,"&gt;="&amp;1,$1:$1,"&lt;="&amp;INT(-$N39/30))+(-$N39/30-INT(-$N39/30))*SUMIFS(33:33,$1:$1,INT(-$N39/30)+1),0)+(-$N39/30-INT(-$N39/30))*SUMIFS(33:33,$1:$1,AX$1+INT(-$N39/30)+1)+(INT(-$N39/30)+1--$N39/30)*SUMIFS(33:33,$1:$1,AX$1+INT(-$N39/30))))</f>
        <v>0</v>
      </c>
      <c r="AY39" s="49">
        <f>IF(AY$10="",0,IF(AY$1=MAX($1:$1),$R33-SUM($T39:AX39),IF(AY$1=1,SUMIFS(33:33,$1:$1,"&gt;="&amp;1,$1:$1,"&lt;="&amp;INT(-$N39/30))+(-$N39/30-INT(-$N39/30))*SUMIFS(33:33,$1:$1,INT(-$N39/30)+1),0)+(-$N39/30-INT(-$N39/30))*SUMIFS(33:33,$1:$1,AY$1+INT(-$N39/30)+1)+(INT(-$N39/30)+1--$N39/30)*SUMIFS(33:33,$1:$1,AY$1+INT(-$N39/30))))</f>
        <v>0</v>
      </c>
      <c r="AZ39" s="49">
        <f>IF(AZ$10="",0,IF(AZ$1=MAX($1:$1),$R33-SUM($T39:AY39),IF(AZ$1=1,SUMIFS(33:33,$1:$1,"&gt;="&amp;1,$1:$1,"&lt;="&amp;INT(-$N39/30))+(-$N39/30-INT(-$N39/30))*SUMIFS(33:33,$1:$1,INT(-$N39/30)+1),0)+(-$N39/30-INT(-$N39/30))*SUMIFS(33:33,$1:$1,AZ$1+INT(-$N39/30)+1)+(INT(-$N39/30)+1--$N39/30)*SUMIFS(33:33,$1:$1,AZ$1+INT(-$N39/30))))</f>
        <v>0</v>
      </c>
      <c r="BA39" s="49">
        <f>IF(BA$10="",0,IF(BA$1=MAX($1:$1),$R33-SUM($T39:AZ39),IF(BA$1=1,SUMIFS(33:33,$1:$1,"&gt;="&amp;1,$1:$1,"&lt;="&amp;INT(-$N39/30))+(-$N39/30-INT(-$N39/30))*SUMIFS(33:33,$1:$1,INT(-$N39/30)+1),0)+(-$N39/30-INT(-$N39/30))*SUMIFS(33:33,$1:$1,BA$1+INT(-$N39/30)+1)+(INT(-$N39/30)+1--$N39/30)*SUMIFS(33:33,$1:$1,BA$1+INT(-$N39/30))))</f>
        <v>0</v>
      </c>
      <c r="BB39" s="49">
        <f>IF(BB$10="",0,IF(BB$1=MAX($1:$1),$R33-SUM($T39:BA39),IF(BB$1=1,SUMIFS(33:33,$1:$1,"&gt;="&amp;1,$1:$1,"&lt;="&amp;INT(-$N39/30))+(-$N39/30-INT(-$N39/30))*SUMIFS(33:33,$1:$1,INT(-$N39/30)+1),0)+(-$N39/30-INT(-$N39/30))*SUMIFS(33:33,$1:$1,BB$1+INT(-$N39/30)+1)+(INT(-$N39/30)+1--$N39/30)*SUMIFS(33:33,$1:$1,BB$1+INT(-$N39/30))))</f>
        <v>0</v>
      </c>
      <c r="BC39" s="49">
        <f>IF(BC$10="",0,IF(BC$1=MAX($1:$1),$R33-SUM($T39:BB39),IF(BC$1=1,SUMIFS(33:33,$1:$1,"&gt;="&amp;1,$1:$1,"&lt;="&amp;INT(-$N39/30))+(-$N39/30-INT(-$N39/30))*SUMIFS(33:33,$1:$1,INT(-$N39/30)+1),0)+(-$N39/30-INT(-$N39/30))*SUMIFS(33:33,$1:$1,BC$1+INT(-$N39/30)+1)+(INT(-$N39/30)+1--$N39/30)*SUMIFS(33:33,$1:$1,BC$1+INT(-$N39/30))))</f>
        <v>0</v>
      </c>
      <c r="BD39" s="49">
        <f>IF(BD$10="",0,IF(BD$1=MAX($1:$1),$R33-SUM($T39:BC39),IF(BD$1=1,SUMIFS(33:33,$1:$1,"&gt;="&amp;1,$1:$1,"&lt;="&amp;INT(-$N39/30))+(-$N39/30-INT(-$N39/30))*SUMIFS(33:33,$1:$1,INT(-$N39/30)+1),0)+(-$N39/30-INT(-$N39/30))*SUMIFS(33:33,$1:$1,BD$1+INT(-$N39/30)+1)+(INT(-$N39/30)+1--$N39/30)*SUMIFS(33:33,$1:$1,BD$1+INT(-$N39/30))))</f>
        <v>0</v>
      </c>
      <c r="BE39" s="49">
        <f>IF(BE$10="",0,IF(BE$1=MAX($1:$1),$R33-SUM($T39:BD39),IF(BE$1=1,SUMIFS(33:33,$1:$1,"&gt;="&amp;1,$1:$1,"&lt;="&amp;INT(-$N39/30))+(-$N39/30-INT(-$N39/30))*SUMIFS(33:33,$1:$1,INT(-$N39/30)+1),0)+(-$N39/30-INT(-$N39/30))*SUMIFS(33:33,$1:$1,BE$1+INT(-$N39/30)+1)+(INT(-$N39/30)+1--$N39/30)*SUMIFS(33:33,$1:$1,BE$1+INT(-$N39/30))))</f>
        <v>0</v>
      </c>
      <c r="BF39" s="49">
        <f>IF(BF$10="",0,IF(BF$1=MAX($1:$1),$R33-SUM($T39:BE39),IF(BF$1=1,SUMIFS(33:33,$1:$1,"&gt;="&amp;1,$1:$1,"&lt;="&amp;INT(-$N39/30))+(-$N39/30-INT(-$N39/30))*SUMIFS(33:33,$1:$1,INT(-$N39/30)+1),0)+(-$N39/30-INT(-$N39/30))*SUMIFS(33:33,$1:$1,BF$1+INT(-$N39/30)+1)+(INT(-$N39/30)+1--$N39/30)*SUMIFS(33:33,$1:$1,BF$1+INT(-$N39/30))))</f>
        <v>0</v>
      </c>
      <c r="BG39" s="49">
        <f>IF(BG$10="",0,IF(BG$1=MAX($1:$1),$R33-SUM($T39:BF39),IF(BG$1=1,SUMIFS(33:33,$1:$1,"&gt;="&amp;1,$1:$1,"&lt;="&amp;INT(-$N39/30))+(-$N39/30-INT(-$N39/30))*SUMIFS(33:33,$1:$1,INT(-$N39/30)+1),0)+(-$N39/30-INT(-$N39/30))*SUMIFS(33:33,$1:$1,BG$1+INT(-$N39/30)+1)+(INT(-$N39/30)+1--$N39/30)*SUMIFS(33:33,$1:$1,BG$1+INT(-$N39/30))))</f>
        <v>0</v>
      </c>
      <c r="BH39" s="49">
        <f>IF(BH$10="",0,IF(BH$1=MAX($1:$1),$R33-SUM($T39:BG39),IF(BH$1=1,SUMIFS(33:33,$1:$1,"&gt;="&amp;1,$1:$1,"&lt;="&amp;INT(-$N39/30))+(-$N39/30-INT(-$N39/30))*SUMIFS(33:33,$1:$1,INT(-$N39/30)+1),0)+(-$N39/30-INT(-$N39/30))*SUMIFS(33:33,$1:$1,BH$1+INT(-$N39/30)+1)+(INT(-$N39/30)+1--$N39/30)*SUMIFS(33:33,$1:$1,BH$1+INT(-$N39/30))))</f>
        <v>0</v>
      </c>
      <c r="BI39" s="49">
        <f>IF(BI$10="",0,IF(BI$1=MAX($1:$1),$R33-SUM($T39:BH39),IF(BI$1=1,SUMIFS(33:33,$1:$1,"&gt;="&amp;1,$1:$1,"&lt;="&amp;INT(-$N39/30))+(-$N39/30-INT(-$N39/30))*SUMIFS(33:33,$1:$1,INT(-$N39/30)+1),0)+(-$N39/30-INT(-$N39/30))*SUMIFS(33:33,$1:$1,BI$1+INT(-$N39/30)+1)+(INT(-$N39/30)+1--$N39/30)*SUMIFS(33:33,$1:$1,BI$1+INT(-$N39/30))))</f>
        <v>0</v>
      </c>
      <c r="BJ39" s="49">
        <f>IF(BJ$10="",0,IF(BJ$1=MAX($1:$1),$R33-SUM($T39:BI39),IF(BJ$1=1,SUMIFS(33:33,$1:$1,"&gt;="&amp;1,$1:$1,"&lt;="&amp;INT(-$N39/30))+(-$N39/30-INT(-$N39/30))*SUMIFS(33:33,$1:$1,INT(-$N39/30)+1),0)+(-$N39/30-INT(-$N39/30))*SUMIFS(33:33,$1:$1,BJ$1+INT(-$N39/30)+1)+(INT(-$N39/30)+1--$N39/30)*SUMIFS(33:33,$1:$1,BJ$1+INT(-$N39/30))))</f>
        <v>0</v>
      </c>
      <c r="BK39" s="49">
        <f>IF(BK$10="",0,IF(BK$1=MAX($1:$1),$R33-SUM($T39:BJ39),IF(BK$1=1,SUMIFS(33:33,$1:$1,"&gt;="&amp;1,$1:$1,"&lt;="&amp;INT(-$N39/30))+(-$N39/30-INT(-$N39/30))*SUMIFS(33:33,$1:$1,INT(-$N39/30)+1),0)+(-$N39/30-INT(-$N39/30))*SUMIFS(33:33,$1:$1,BK$1+INT(-$N39/30)+1)+(INT(-$N39/30)+1--$N39/30)*SUMIFS(33:33,$1:$1,BK$1+INT(-$N39/30))))</f>
        <v>0</v>
      </c>
      <c r="BL39" s="49">
        <f>IF(BL$10="",0,IF(BL$1=MAX($1:$1),$R33-SUM($T39:BK39),IF(BL$1=1,SUMIFS(33:33,$1:$1,"&gt;="&amp;1,$1:$1,"&lt;="&amp;INT(-$N39/30))+(-$N39/30-INT(-$N39/30))*SUMIFS(33:33,$1:$1,INT(-$N39/30)+1),0)+(-$N39/30-INT(-$N39/30))*SUMIFS(33:33,$1:$1,BL$1+INT(-$N39/30)+1)+(INT(-$N39/30)+1--$N39/30)*SUMIFS(33:33,$1:$1,BL$1+INT(-$N39/30))))</f>
        <v>0</v>
      </c>
      <c r="BM39" s="49">
        <f>IF(BM$10="",0,IF(BM$1=MAX($1:$1),$R33-SUM($T39:BL39),IF(BM$1=1,SUMIFS(33:33,$1:$1,"&gt;="&amp;1,$1:$1,"&lt;="&amp;INT(-$N39/30))+(-$N39/30-INT(-$N39/30))*SUMIFS(33:33,$1:$1,INT(-$N39/30)+1),0)+(-$N39/30-INT(-$N39/30))*SUMIFS(33:33,$1:$1,BM$1+INT(-$N39/30)+1)+(INT(-$N39/30)+1--$N39/30)*SUMIFS(33:33,$1:$1,BM$1+INT(-$N39/30))))</f>
        <v>0</v>
      </c>
      <c r="BN39" s="49">
        <f>IF(BN$10="",0,IF(BN$1=MAX($1:$1),$R33-SUM($T39:BM39),IF(BN$1=1,SUMIFS(33:33,$1:$1,"&gt;="&amp;1,$1:$1,"&lt;="&amp;INT(-$N39/30))+(-$N39/30-INT(-$N39/30))*SUMIFS(33:33,$1:$1,INT(-$N39/30)+1),0)+(-$N39/30-INT(-$N39/30))*SUMIFS(33:33,$1:$1,BN$1+INT(-$N39/30)+1)+(INT(-$N39/30)+1--$N39/30)*SUMIFS(33:33,$1:$1,BN$1+INT(-$N39/30))))</f>
        <v>0</v>
      </c>
      <c r="BO39" s="49">
        <f>IF(BO$10="",0,IF(BO$1=MAX($1:$1),$R33-SUM($T39:BN39),IF(BO$1=1,SUMIFS(33:33,$1:$1,"&gt;="&amp;1,$1:$1,"&lt;="&amp;INT(-$N39/30))+(-$N39/30-INT(-$N39/30))*SUMIFS(33:33,$1:$1,INT(-$N39/30)+1),0)+(-$N39/30-INT(-$N39/30))*SUMIFS(33:33,$1:$1,BO$1+INT(-$N39/30)+1)+(INT(-$N39/30)+1--$N39/30)*SUMIFS(33:33,$1:$1,BO$1+INT(-$N39/30))))</f>
        <v>0</v>
      </c>
      <c r="BP39" s="49">
        <f>IF(BP$10="",0,IF(BP$1=MAX($1:$1),$R33-SUM($T39:BO39),IF(BP$1=1,SUMIFS(33:33,$1:$1,"&gt;="&amp;1,$1:$1,"&lt;="&amp;INT(-$N39/30))+(-$N39/30-INT(-$N39/30))*SUMIFS(33:33,$1:$1,INT(-$N39/30)+1),0)+(-$N39/30-INT(-$N39/30))*SUMIFS(33:33,$1:$1,BP$1+INT(-$N39/30)+1)+(INT(-$N39/30)+1--$N39/30)*SUMIFS(33:33,$1:$1,BP$1+INT(-$N39/30))))</f>
        <v>0</v>
      </c>
      <c r="BQ39" s="49">
        <f>IF(BQ$10="",0,IF(BQ$1=MAX($1:$1),$R33-SUM($T39:BP39),IF(BQ$1=1,SUMIFS(33:33,$1:$1,"&gt;="&amp;1,$1:$1,"&lt;="&amp;INT(-$N39/30))+(-$N39/30-INT(-$N39/30))*SUMIFS(33:33,$1:$1,INT(-$N39/30)+1),0)+(-$N39/30-INT(-$N39/30))*SUMIFS(33:33,$1:$1,BQ$1+INT(-$N39/30)+1)+(INT(-$N39/30)+1--$N39/30)*SUMIFS(33:33,$1:$1,BQ$1+INT(-$N39/30))))</f>
        <v>0</v>
      </c>
      <c r="BR39" s="49">
        <f>IF(BR$10="",0,IF(BR$1=MAX($1:$1),$R33-SUM($T39:BQ39),IF(BR$1=1,SUMIFS(33:33,$1:$1,"&gt;="&amp;1,$1:$1,"&lt;="&amp;INT(-$N39/30))+(-$N39/30-INT(-$N39/30))*SUMIFS(33:33,$1:$1,INT(-$N39/30)+1),0)+(-$N39/30-INT(-$N39/30))*SUMIFS(33:33,$1:$1,BR$1+INT(-$N39/30)+1)+(INT(-$N39/30)+1--$N39/30)*SUMIFS(33:33,$1:$1,BR$1+INT(-$N39/30))))</f>
        <v>0</v>
      </c>
      <c r="BS39" s="49">
        <f>IF(BS$10="",0,IF(BS$1=MAX($1:$1),$R33-SUM($T39:BR39),IF(BS$1=1,SUMIFS(33:33,$1:$1,"&gt;="&amp;1,$1:$1,"&lt;="&amp;INT(-$N39/30))+(-$N39/30-INT(-$N39/30))*SUMIFS(33:33,$1:$1,INT(-$N39/30)+1),0)+(-$N39/30-INT(-$N39/30))*SUMIFS(33:33,$1:$1,BS$1+INT(-$N39/30)+1)+(INT(-$N39/30)+1--$N39/30)*SUMIFS(33:33,$1:$1,BS$1+INT(-$N39/30))))</f>
        <v>0</v>
      </c>
      <c r="BT39" s="49">
        <f>IF(BT$10="",0,IF(BT$1=MAX($1:$1),$R33-SUM($T39:BS39),IF(BT$1=1,SUMIFS(33:33,$1:$1,"&gt;="&amp;1,$1:$1,"&lt;="&amp;INT(-$N39/30))+(-$N39/30-INT(-$N39/30))*SUMIFS(33:33,$1:$1,INT(-$N39/30)+1),0)+(-$N39/30-INT(-$N39/30))*SUMIFS(33:33,$1:$1,BT$1+INT(-$N39/30)+1)+(INT(-$N39/30)+1--$N39/30)*SUMIFS(33:33,$1:$1,BT$1+INT(-$N39/30))))</f>
        <v>0</v>
      </c>
      <c r="BU39" s="49">
        <f>IF(BU$10="",0,IF(BU$1=MAX($1:$1),$R33-SUM($T39:BT39),IF(BU$1=1,SUMIFS(33:33,$1:$1,"&gt;="&amp;1,$1:$1,"&lt;="&amp;INT(-$N39/30))+(-$N39/30-INT(-$N39/30))*SUMIFS(33:33,$1:$1,INT(-$N39/30)+1),0)+(-$N39/30-INT(-$N39/30))*SUMIFS(33:33,$1:$1,BU$1+INT(-$N39/30)+1)+(INT(-$N39/30)+1--$N39/30)*SUMIFS(33:33,$1:$1,BU$1+INT(-$N39/30))))</f>
        <v>0</v>
      </c>
      <c r="BV39" s="49">
        <f>IF(BV$10="",0,IF(BV$1=MAX($1:$1),$R33-SUM($T39:BU39),IF(BV$1=1,SUMIFS(33:33,$1:$1,"&gt;="&amp;1,$1:$1,"&lt;="&amp;INT(-$N39/30))+(-$N39/30-INT(-$N39/30))*SUMIFS(33:33,$1:$1,INT(-$N39/30)+1),0)+(-$N39/30-INT(-$N39/30))*SUMIFS(33:33,$1:$1,BV$1+INT(-$N39/30)+1)+(INT(-$N39/30)+1--$N39/30)*SUMIFS(33:33,$1:$1,BV$1+INT(-$N39/30))))</f>
        <v>0</v>
      </c>
      <c r="BW39" s="49">
        <f>IF(BW$10="",0,IF(BW$1=MAX($1:$1),$R33-SUM($T39:BV39),IF(BW$1=1,SUMIFS(33:33,$1:$1,"&gt;="&amp;1,$1:$1,"&lt;="&amp;INT(-$N39/30))+(-$N39/30-INT(-$N39/30))*SUMIFS(33:33,$1:$1,INT(-$N39/30)+1),0)+(-$N39/30-INT(-$N39/30))*SUMIFS(33:33,$1:$1,BW$1+INT(-$N39/30)+1)+(INT(-$N39/30)+1--$N39/30)*SUMIFS(33:33,$1:$1,BW$1+INT(-$N39/30))))</f>
        <v>0</v>
      </c>
      <c r="BX39" s="49">
        <f>IF(BX$10="",0,IF(BX$1=MAX($1:$1),$R33-SUM($T39:BW39),IF(BX$1=1,SUMIFS(33:33,$1:$1,"&gt;="&amp;1,$1:$1,"&lt;="&amp;INT(-$N39/30))+(-$N39/30-INT(-$N39/30))*SUMIFS(33:33,$1:$1,INT(-$N39/30)+1),0)+(-$N39/30-INT(-$N39/30))*SUMIFS(33:33,$1:$1,BX$1+INT(-$N39/30)+1)+(INT(-$N39/30)+1--$N39/30)*SUMIFS(33:33,$1:$1,BX$1+INT(-$N39/30))))</f>
        <v>0</v>
      </c>
      <c r="BY39" s="49">
        <f>IF(BY$10="",0,IF(BY$1=MAX($1:$1),$R33-SUM($T39:BX39),IF(BY$1=1,SUMIFS(33:33,$1:$1,"&gt;="&amp;1,$1:$1,"&lt;="&amp;INT(-$N39/30))+(-$N39/30-INT(-$N39/30))*SUMIFS(33:33,$1:$1,INT(-$N39/30)+1),0)+(-$N39/30-INT(-$N39/30))*SUMIFS(33:33,$1:$1,BY$1+INT(-$N39/30)+1)+(INT(-$N39/30)+1--$N39/30)*SUMIFS(33:33,$1:$1,BY$1+INT(-$N39/30))))</f>
        <v>0</v>
      </c>
      <c r="BZ39" s="49">
        <f>IF(BZ$10="",0,IF(BZ$1=MAX($1:$1),$R33-SUM($T39:BY39),IF(BZ$1=1,SUMIFS(33:33,$1:$1,"&gt;="&amp;1,$1:$1,"&lt;="&amp;INT(-$N39/30))+(-$N39/30-INT(-$N39/30))*SUMIFS(33:33,$1:$1,INT(-$N39/30)+1),0)+(-$N39/30-INT(-$N39/30))*SUMIFS(33:33,$1:$1,BZ$1+INT(-$N39/30)+1)+(INT(-$N39/30)+1--$N39/30)*SUMIFS(33:33,$1:$1,BZ$1+INT(-$N39/30))))</f>
        <v>0</v>
      </c>
      <c r="CA39" s="49">
        <f>IF(CA$10="",0,IF(CA$1=MAX($1:$1),$R33-SUM($T39:BZ39),IF(CA$1=1,SUMIFS(33:33,$1:$1,"&gt;="&amp;1,$1:$1,"&lt;="&amp;INT(-$N39/30))+(-$N39/30-INT(-$N39/30))*SUMIFS(33:33,$1:$1,INT(-$N39/30)+1),0)+(-$N39/30-INT(-$N39/30))*SUMIFS(33:33,$1:$1,CA$1+INT(-$N39/30)+1)+(INT(-$N39/30)+1--$N39/30)*SUMIFS(33:33,$1:$1,CA$1+INT(-$N39/30))))</f>
        <v>0</v>
      </c>
      <c r="CB39" s="49">
        <f>IF(CB$10="",0,IF(CB$1=MAX($1:$1),$R33-SUM($T39:CA39),IF(CB$1=1,SUMIFS(33:33,$1:$1,"&gt;="&amp;1,$1:$1,"&lt;="&amp;INT(-$N39/30))+(-$N39/30-INT(-$N39/30))*SUMIFS(33:33,$1:$1,INT(-$N39/30)+1),0)+(-$N39/30-INT(-$N39/30))*SUMIFS(33:33,$1:$1,CB$1+INT(-$N39/30)+1)+(INT(-$N39/30)+1--$N39/30)*SUMIFS(33:33,$1:$1,CB$1+INT(-$N39/30))))</f>
        <v>0</v>
      </c>
      <c r="CC39" s="49">
        <f>IF(CC$10="",0,IF(CC$1=MAX($1:$1),$R33-SUM($T39:CB39),IF(CC$1=1,SUMIFS(33:33,$1:$1,"&gt;="&amp;1,$1:$1,"&lt;="&amp;INT(-$N39/30))+(-$N39/30-INT(-$N39/30))*SUMIFS(33:33,$1:$1,INT(-$N39/30)+1),0)+(-$N39/30-INT(-$N39/30))*SUMIFS(33:33,$1:$1,CC$1+INT(-$N39/30)+1)+(INT(-$N39/30)+1--$N39/30)*SUMIFS(33:33,$1:$1,CC$1+INT(-$N39/30))))</f>
        <v>0</v>
      </c>
      <c r="CD39" s="49">
        <f>IF(CD$10="",0,IF(CD$1=MAX($1:$1),$R33-SUM($T39:CC39),IF(CD$1=1,SUMIFS(33:33,$1:$1,"&gt;="&amp;1,$1:$1,"&lt;="&amp;INT(-$N39/30))+(-$N39/30-INT(-$N39/30))*SUMIFS(33:33,$1:$1,INT(-$N39/30)+1),0)+(-$N39/30-INT(-$N39/30))*SUMIFS(33:33,$1:$1,CD$1+INT(-$N39/30)+1)+(INT(-$N39/30)+1--$N39/30)*SUMIFS(33:33,$1:$1,CD$1+INT(-$N39/30))))</f>
        <v>0</v>
      </c>
      <c r="CE39" s="49">
        <f>IF(CE$10="",0,IF(CE$1=MAX($1:$1),$R33-SUM($T39:CD39),IF(CE$1=1,SUMIFS(33:33,$1:$1,"&gt;="&amp;1,$1:$1,"&lt;="&amp;INT(-$N39/30))+(-$N39/30-INT(-$N39/30))*SUMIFS(33:33,$1:$1,INT(-$N39/30)+1),0)+(-$N39/30-INT(-$N39/30))*SUMIFS(33:33,$1:$1,CE$1+INT(-$N39/30)+1)+(INT(-$N39/30)+1--$N39/30)*SUMIFS(33:33,$1:$1,CE$1+INT(-$N39/30))))</f>
        <v>0</v>
      </c>
      <c r="CF39" s="49">
        <f>IF(CF$10="",0,IF(CF$1=MAX($1:$1),$R33-SUM($T39:CE39),IF(CF$1=1,SUMIFS(33:33,$1:$1,"&gt;="&amp;1,$1:$1,"&lt;="&amp;INT(-$N39/30))+(-$N39/30-INT(-$N39/30))*SUMIFS(33:33,$1:$1,INT(-$N39/30)+1),0)+(-$N39/30-INT(-$N39/30))*SUMIFS(33:33,$1:$1,CF$1+INT(-$N39/30)+1)+(INT(-$N39/30)+1--$N39/30)*SUMIFS(33:33,$1:$1,CF$1+INT(-$N39/30))))</f>
        <v>0</v>
      </c>
      <c r="CG39" s="49">
        <f>IF(CG$10="",0,IF(CG$1=MAX($1:$1),$R33-SUM($T39:CF39),IF(CG$1=1,SUMIFS(33:33,$1:$1,"&gt;="&amp;1,$1:$1,"&lt;="&amp;INT(-$N39/30))+(-$N39/30-INT(-$N39/30))*SUMIFS(33:33,$1:$1,INT(-$N39/30)+1),0)+(-$N39/30-INT(-$N39/30))*SUMIFS(33:33,$1:$1,CG$1+INT(-$N39/30)+1)+(INT(-$N39/30)+1--$N39/30)*SUMIFS(33:33,$1:$1,CG$1+INT(-$N39/30))))</f>
        <v>0</v>
      </c>
      <c r="CH39" s="49">
        <f>IF(CH$10="",0,IF(CH$1=MAX($1:$1),$R33-SUM($T39:CG39),IF(CH$1=1,SUMIFS(33:33,$1:$1,"&gt;="&amp;1,$1:$1,"&lt;="&amp;INT(-$N39/30))+(-$N39/30-INT(-$N39/30))*SUMIFS(33:33,$1:$1,INT(-$N39/30)+1),0)+(-$N39/30-INT(-$N39/30))*SUMIFS(33:33,$1:$1,CH$1+INT(-$N39/30)+1)+(INT(-$N39/30)+1--$N39/30)*SUMIFS(33:33,$1:$1,CH$1+INT(-$N39/30))))</f>
        <v>0</v>
      </c>
      <c r="CI39" s="49">
        <f>IF(CI$10="",0,IF(CI$1=MAX($1:$1),$R33-SUM($T39:CH39),IF(CI$1=1,SUMIFS(33:33,$1:$1,"&gt;="&amp;1,$1:$1,"&lt;="&amp;INT(-$N39/30))+(-$N39/30-INT(-$N39/30))*SUMIFS(33:33,$1:$1,INT(-$N39/30)+1),0)+(-$N39/30-INT(-$N39/30))*SUMIFS(33:33,$1:$1,CI$1+INT(-$N39/30)+1)+(INT(-$N39/30)+1--$N39/30)*SUMIFS(33:33,$1:$1,CI$1+INT(-$N39/30))))</f>
        <v>0</v>
      </c>
      <c r="CJ39" s="49">
        <f>IF(CJ$10="",0,IF(CJ$1=MAX($1:$1),$R33-SUM($T39:CI39),IF(CJ$1=1,SUMIFS(33:33,$1:$1,"&gt;="&amp;1,$1:$1,"&lt;="&amp;INT(-$N39/30))+(-$N39/30-INT(-$N39/30))*SUMIFS(33:33,$1:$1,INT(-$N39/30)+1),0)+(-$N39/30-INT(-$N39/30))*SUMIFS(33:33,$1:$1,CJ$1+INT(-$N39/30)+1)+(INT(-$N39/30)+1--$N39/30)*SUMIFS(33:33,$1:$1,CJ$1+INT(-$N39/30))))</f>
        <v>0</v>
      </c>
      <c r="CK39" s="49">
        <f>IF(CK$10="",0,IF(CK$1=MAX($1:$1),$R33-SUM($T39:CJ39),IF(CK$1=1,SUMIFS(33:33,$1:$1,"&gt;="&amp;1,$1:$1,"&lt;="&amp;INT(-$N39/30))+(-$N39/30-INT(-$N39/30))*SUMIFS(33:33,$1:$1,INT(-$N39/30)+1),0)+(-$N39/30-INT(-$N39/30))*SUMIFS(33:33,$1:$1,CK$1+INT(-$N39/30)+1)+(INT(-$N39/30)+1--$N39/30)*SUMIFS(33:33,$1:$1,CK$1+INT(-$N39/30))))</f>
        <v>0</v>
      </c>
      <c r="CL39" s="49">
        <f>IF(CL$10="",0,IF(CL$1=MAX($1:$1),$R33-SUM($T39:CK39),IF(CL$1=1,SUMIFS(33:33,$1:$1,"&gt;="&amp;1,$1:$1,"&lt;="&amp;INT(-$N39/30))+(-$N39/30-INT(-$N39/30))*SUMIFS(33:33,$1:$1,INT(-$N39/30)+1),0)+(-$N39/30-INT(-$N39/30))*SUMIFS(33:33,$1:$1,CL$1+INT(-$N39/30)+1)+(INT(-$N39/30)+1--$N39/30)*SUMIFS(33:33,$1:$1,CL$1+INT(-$N39/30))))</f>
        <v>0</v>
      </c>
      <c r="CM39" s="49">
        <f>IF(CM$10="",0,IF(CM$1=MAX($1:$1),$R33-SUM($T39:CL39),IF(CM$1=1,SUMIFS(33:33,$1:$1,"&gt;="&amp;1,$1:$1,"&lt;="&amp;INT(-$N39/30))+(-$N39/30-INT(-$N39/30))*SUMIFS(33:33,$1:$1,INT(-$N39/30)+1),0)+(-$N39/30-INT(-$N39/30))*SUMIFS(33:33,$1:$1,CM$1+INT(-$N39/30)+1)+(INT(-$N39/30)+1--$N39/30)*SUMIFS(33:33,$1:$1,CM$1+INT(-$N39/30))))</f>
        <v>0</v>
      </c>
      <c r="CN39" s="49">
        <f>IF(CN$10="",0,IF(CN$1=MAX($1:$1),$R33-SUM($T39:CM39),IF(CN$1=1,SUMIFS(33:33,$1:$1,"&gt;="&amp;1,$1:$1,"&lt;="&amp;INT(-$N39/30))+(-$N39/30-INT(-$N39/30))*SUMIFS(33:33,$1:$1,INT(-$N39/30)+1),0)+(-$N39/30-INT(-$N39/30))*SUMIFS(33:33,$1:$1,CN$1+INT(-$N39/30)+1)+(INT(-$N39/30)+1--$N39/30)*SUMIFS(33:33,$1:$1,CN$1+INT(-$N39/30))))</f>
        <v>0</v>
      </c>
      <c r="CO39" s="49">
        <f>IF(CO$10="",0,IF(CO$1=MAX($1:$1),$R33-SUM($T39:CN39),IF(CO$1=1,SUMIFS(33:33,$1:$1,"&gt;="&amp;1,$1:$1,"&lt;="&amp;INT(-$N39/30))+(-$N39/30-INT(-$N39/30))*SUMIFS(33:33,$1:$1,INT(-$N39/30)+1),0)+(-$N39/30-INT(-$N39/30))*SUMIFS(33:33,$1:$1,CO$1+INT(-$N39/30)+1)+(INT(-$N39/30)+1--$N39/30)*SUMIFS(33:33,$1:$1,CO$1+INT(-$N39/30))))</f>
        <v>0</v>
      </c>
      <c r="CP39" s="49">
        <f>IF(CP$10="",0,IF(CP$1=MAX($1:$1),$R33-SUM($T39:CO39),IF(CP$1=1,SUMIFS(33:33,$1:$1,"&gt;="&amp;1,$1:$1,"&lt;="&amp;INT(-$N39/30))+(-$N39/30-INT(-$N39/30))*SUMIFS(33:33,$1:$1,INT(-$N39/30)+1),0)+(-$N39/30-INT(-$N39/30))*SUMIFS(33:33,$1:$1,CP$1+INT(-$N39/30)+1)+(INT(-$N39/30)+1--$N39/30)*SUMIFS(33:33,$1:$1,CP$1+INT(-$N39/30))))</f>
        <v>0</v>
      </c>
      <c r="CQ39" s="49">
        <f>IF(CQ$10="",0,IF(CQ$1=MAX($1:$1),$R33-SUM($T39:CP39),IF(CQ$1=1,SUMIFS(33:33,$1:$1,"&gt;="&amp;1,$1:$1,"&lt;="&amp;INT(-$N39/30))+(-$N39/30-INT(-$N39/30))*SUMIFS(33:33,$1:$1,INT(-$N39/30)+1),0)+(-$N39/30-INT(-$N39/30))*SUMIFS(33:33,$1:$1,CQ$1+INT(-$N39/30)+1)+(INT(-$N39/30)+1--$N39/30)*SUMIFS(33:33,$1:$1,CQ$1+INT(-$N39/30))))</f>
        <v>0</v>
      </c>
      <c r="CR39" s="49">
        <f>IF(CR$10="",0,IF(CR$1=MAX($1:$1),$R33-SUM($T39:CQ39),IF(CR$1=1,SUMIFS(33:33,$1:$1,"&gt;="&amp;1,$1:$1,"&lt;="&amp;INT(-$N39/30))+(-$N39/30-INT(-$N39/30))*SUMIFS(33:33,$1:$1,INT(-$N39/30)+1),0)+(-$N39/30-INT(-$N39/30))*SUMIFS(33:33,$1:$1,CR$1+INT(-$N39/30)+1)+(INT(-$N39/30)+1--$N39/30)*SUMIFS(33:33,$1:$1,CR$1+INT(-$N39/30))))</f>
        <v>0</v>
      </c>
      <c r="CS39" s="49">
        <f>IF(CS$10="",0,IF(CS$1=MAX($1:$1),$R33-SUM($T39:CR39),IF(CS$1=1,SUMIFS(33:33,$1:$1,"&gt;="&amp;1,$1:$1,"&lt;="&amp;INT(-$N39/30))+(-$N39/30-INT(-$N39/30))*SUMIFS(33:33,$1:$1,INT(-$N39/30)+1),0)+(-$N39/30-INT(-$N39/30))*SUMIFS(33:33,$1:$1,CS$1+INT(-$N39/30)+1)+(INT(-$N39/30)+1--$N39/30)*SUMIFS(33:33,$1:$1,CS$1+INT(-$N39/30))))</f>
        <v>0</v>
      </c>
      <c r="CT39" s="49">
        <f>IF(CT$10="",0,IF(CT$1=MAX($1:$1),$R33-SUM($T39:CS39),IF(CT$1=1,SUMIFS(33:33,$1:$1,"&gt;="&amp;1,$1:$1,"&lt;="&amp;INT(-$N39/30))+(-$N39/30-INT(-$N39/30))*SUMIFS(33:33,$1:$1,INT(-$N39/30)+1),0)+(-$N39/30-INT(-$N39/30))*SUMIFS(33:33,$1:$1,CT$1+INT(-$N39/30)+1)+(INT(-$N39/30)+1--$N39/30)*SUMIFS(33:33,$1:$1,CT$1+INT(-$N39/30))))</f>
        <v>0</v>
      </c>
      <c r="CU39" s="49">
        <f>IF(CU$10="",0,IF(CU$1=MAX($1:$1),$R33-SUM($T39:CT39),IF(CU$1=1,SUMIFS(33:33,$1:$1,"&gt;="&amp;1,$1:$1,"&lt;="&amp;INT(-$N39/30))+(-$N39/30-INT(-$N39/30))*SUMIFS(33:33,$1:$1,INT(-$N39/30)+1),0)+(-$N39/30-INT(-$N39/30))*SUMIFS(33:33,$1:$1,CU$1+INT(-$N39/30)+1)+(INT(-$N39/30)+1--$N39/30)*SUMIFS(33:33,$1:$1,CU$1+INT(-$N39/30))))</f>
        <v>0</v>
      </c>
      <c r="CV39" s="49">
        <f>IF(CV$10="",0,IF(CV$1=MAX($1:$1),$R33-SUM($T39:CU39),IF(CV$1=1,SUMIFS(33:33,$1:$1,"&gt;="&amp;1,$1:$1,"&lt;="&amp;INT(-$N39/30))+(-$N39/30-INT(-$N39/30))*SUMIFS(33:33,$1:$1,INT(-$N39/30)+1),0)+(-$N39/30-INT(-$N39/30))*SUMIFS(33:33,$1:$1,CV$1+INT(-$N39/30)+1)+(INT(-$N39/30)+1--$N39/30)*SUMIFS(33:33,$1:$1,CV$1+INT(-$N39/30))))</f>
        <v>0</v>
      </c>
      <c r="CW39" s="49">
        <f>IF(CW$10="",0,IF(CW$1=MAX($1:$1),$R33-SUM($T39:CV39),IF(CW$1=1,SUMIFS(33:33,$1:$1,"&gt;="&amp;1,$1:$1,"&lt;="&amp;INT(-$N39/30))+(-$N39/30-INT(-$N39/30))*SUMIFS(33:33,$1:$1,INT(-$N39/30)+1),0)+(-$N39/30-INT(-$N39/30))*SUMIFS(33:33,$1:$1,CW$1+INT(-$N39/30)+1)+(INT(-$N39/30)+1--$N39/30)*SUMIFS(33:33,$1:$1,CW$1+INT(-$N39/30))))</f>
        <v>0</v>
      </c>
      <c r="CX39" s="49">
        <f>IF(CX$10="",0,IF(CX$1=MAX($1:$1),$R33-SUM($T39:CW39),IF(CX$1=1,SUMIFS(33:33,$1:$1,"&gt;="&amp;1,$1:$1,"&lt;="&amp;INT(-$N39/30))+(-$N39/30-INT(-$N39/30))*SUMIFS(33:33,$1:$1,INT(-$N39/30)+1),0)+(-$N39/30-INT(-$N39/30))*SUMIFS(33:33,$1:$1,CX$1+INT(-$N39/30)+1)+(INT(-$N39/30)+1--$N39/30)*SUMIFS(33:33,$1:$1,CX$1+INT(-$N39/30))))</f>
        <v>0</v>
      </c>
      <c r="CY39" s="49">
        <f>IF(CY$10="",0,IF(CY$1=MAX($1:$1),$R33-SUM($T39:CX39),IF(CY$1=1,SUMIFS(33:33,$1:$1,"&gt;="&amp;1,$1:$1,"&lt;="&amp;INT(-$N39/30))+(-$N39/30-INT(-$N39/30))*SUMIFS(33:33,$1:$1,INT(-$N39/30)+1),0)+(-$N39/30-INT(-$N39/30))*SUMIFS(33:33,$1:$1,CY$1+INT(-$N39/30)+1)+(INT(-$N39/30)+1--$N39/30)*SUMIFS(33:33,$1:$1,CY$1+INT(-$N39/30))))</f>
        <v>0</v>
      </c>
      <c r="CZ39" s="49">
        <f>IF(CZ$10="",0,IF(CZ$1=MAX($1:$1),$R33-SUM($T39:CY39),IF(CZ$1=1,SUMIFS(33:33,$1:$1,"&gt;="&amp;1,$1:$1,"&lt;="&amp;INT(-$N39/30))+(-$N39/30-INT(-$N39/30))*SUMIFS(33:33,$1:$1,INT(-$N39/30)+1),0)+(-$N39/30-INT(-$N39/30))*SUMIFS(33:33,$1:$1,CZ$1+INT(-$N39/30)+1)+(INT(-$N39/30)+1--$N39/30)*SUMIFS(33:33,$1:$1,CZ$1+INT(-$N39/30))))</f>
        <v>0</v>
      </c>
      <c r="DA39" s="49">
        <f>IF(DA$10="",0,IF(DA$1=MAX($1:$1),$R33-SUM($T39:CZ39),IF(DA$1=1,SUMIFS(33:33,$1:$1,"&gt;="&amp;1,$1:$1,"&lt;="&amp;INT(-$N39/30))+(-$N39/30-INT(-$N39/30))*SUMIFS(33:33,$1:$1,INT(-$N39/30)+1),0)+(-$N39/30-INT(-$N39/30))*SUMIFS(33:33,$1:$1,DA$1+INT(-$N39/30)+1)+(INT(-$N39/30)+1--$N39/30)*SUMIFS(33:33,$1:$1,DA$1+INT(-$N39/30))))</f>
        <v>0</v>
      </c>
      <c r="DB39" s="49">
        <f>IF(DB$10="",0,IF(DB$1=MAX($1:$1),$R33-SUM($T39:DA39),IF(DB$1=1,SUMIFS(33:33,$1:$1,"&gt;="&amp;1,$1:$1,"&lt;="&amp;INT(-$N39/30))+(-$N39/30-INT(-$N39/30))*SUMIFS(33:33,$1:$1,INT(-$N39/30)+1),0)+(-$N39/30-INT(-$N39/30))*SUMIFS(33:33,$1:$1,DB$1+INT(-$N39/30)+1)+(INT(-$N39/30)+1--$N39/30)*SUMIFS(33:33,$1:$1,DB$1+INT(-$N39/30))))</f>
        <v>0</v>
      </c>
      <c r="DC39" s="49">
        <f>IF(DC$10="",0,IF(DC$1=MAX($1:$1),$R33-SUM($T39:DB39),IF(DC$1=1,SUMIFS(33:33,$1:$1,"&gt;="&amp;1,$1:$1,"&lt;="&amp;INT(-$N39/30))+(-$N39/30-INT(-$N39/30))*SUMIFS(33:33,$1:$1,INT(-$N39/30)+1),0)+(-$N39/30-INT(-$N39/30))*SUMIFS(33:33,$1:$1,DC$1+INT(-$N39/30)+1)+(INT(-$N39/30)+1--$N39/30)*SUMIFS(33:33,$1:$1,DC$1+INT(-$N39/30))))</f>
        <v>0</v>
      </c>
      <c r="DD39" s="49">
        <f>IF(DD$10="",0,IF(DD$1=MAX($1:$1),$R33-SUM($T39:DC39),IF(DD$1=1,SUMIFS(33:33,$1:$1,"&gt;="&amp;1,$1:$1,"&lt;="&amp;INT(-$N39/30))+(-$N39/30-INT(-$N39/30))*SUMIFS(33:33,$1:$1,INT(-$N39/30)+1),0)+(-$N39/30-INT(-$N39/30))*SUMIFS(33:33,$1:$1,DD$1+INT(-$N39/30)+1)+(INT(-$N39/30)+1--$N39/30)*SUMIFS(33:33,$1:$1,DD$1+INT(-$N39/30))))</f>
        <v>0</v>
      </c>
      <c r="DE39" s="49">
        <f>IF(DE$10="",0,IF(DE$1=MAX($1:$1),$R33-SUM($T39:DD39),IF(DE$1=1,SUMIFS(33:33,$1:$1,"&gt;="&amp;1,$1:$1,"&lt;="&amp;INT(-$N39/30))+(-$N39/30-INT(-$N39/30))*SUMIFS(33:33,$1:$1,INT(-$N39/30)+1),0)+(-$N39/30-INT(-$N39/30))*SUMIFS(33:33,$1:$1,DE$1+INT(-$N39/30)+1)+(INT(-$N39/30)+1--$N39/30)*SUMIFS(33:33,$1:$1,DE$1+INT(-$N39/30))))</f>
        <v>0</v>
      </c>
      <c r="DF39" s="49">
        <f>IF(DF$10="",0,IF(DF$1=MAX($1:$1),$R33-SUM($T39:DE39),IF(DF$1=1,SUMIFS(33:33,$1:$1,"&gt;="&amp;1,$1:$1,"&lt;="&amp;INT(-$N39/30))+(-$N39/30-INT(-$N39/30))*SUMIFS(33:33,$1:$1,INT(-$N39/30)+1),0)+(-$N39/30-INT(-$N39/30))*SUMIFS(33:33,$1:$1,DF$1+INT(-$N39/30)+1)+(INT(-$N39/30)+1--$N39/30)*SUMIFS(33:33,$1:$1,DF$1+INT(-$N39/30))))</f>
        <v>0</v>
      </c>
      <c r="DG39" s="49">
        <f>IF(DG$10="",0,IF(DG$1=MAX($1:$1),$R33-SUM($T39:DF39),IF(DG$1=1,SUMIFS(33:33,$1:$1,"&gt;="&amp;1,$1:$1,"&lt;="&amp;INT(-$N39/30))+(-$N39/30-INT(-$N39/30))*SUMIFS(33:33,$1:$1,INT(-$N39/30)+1),0)+(-$N39/30-INT(-$N39/30))*SUMIFS(33:33,$1:$1,DG$1+INT(-$N39/30)+1)+(INT(-$N39/30)+1--$N39/30)*SUMIFS(33:33,$1:$1,DG$1+INT(-$N39/30))))</f>
        <v>0</v>
      </c>
      <c r="DH39" s="49">
        <f>IF(DH$10="",0,IF(DH$1=MAX($1:$1),$R33-SUM($T39:DG39),IF(DH$1=1,SUMIFS(33:33,$1:$1,"&gt;="&amp;1,$1:$1,"&lt;="&amp;INT(-$N39/30))+(-$N39/30-INT(-$N39/30))*SUMIFS(33:33,$1:$1,INT(-$N39/30)+1),0)+(-$N39/30-INT(-$N39/30))*SUMIFS(33:33,$1:$1,DH$1+INT(-$N39/30)+1)+(INT(-$N39/30)+1--$N39/30)*SUMIFS(33:33,$1:$1,DH$1+INT(-$N39/30))))</f>
        <v>0</v>
      </c>
      <c r="DI39" s="49">
        <f>IF(DI$10="",0,IF(DI$1=MAX($1:$1),$R33-SUM($T39:DH39),IF(DI$1=1,SUMIFS(33:33,$1:$1,"&gt;="&amp;1,$1:$1,"&lt;="&amp;INT(-$N39/30))+(-$N39/30-INT(-$N39/30))*SUMIFS(33:33,$1:$1,INT(-$N39/30)+1),0)+(-$N39/30-INT(-$N39/30))*SUMIFS(33:33,$1:$1,DI$1+INT(-$N39/30)+1)+(INT(-$N39/30)+1--$N39/30)*SUMIFS(33:33,$1:$1,DI$1+INT(-$N39/30))))</f>
        <v>0</v>
      </c>
      <c r="DJ39" s="49">
        <f>IF(DJ$10="",0,IF(DJ$1=MAX($1:$1),$R33-SUM($T39:DI39),IF(DJ$1=1,SUMIFS(33:33,$1:$1,"&gt;="&amp;1,$1:$1,"&lt;="&amp;INT(-$N39/30))+(-$N39/30-INT(-$N39/30))*SUMIFS(33:33,$1:$1,INT(-$N39/30)+1),0)+(-$N39/30-INT(-$N39/30))*SUMIFS(33:33,$1:$1,DJ$1+INT(-$N39/30)+1)+(INT(-$N39/30)+1--$N39/30)*SUMIFS(33:33,$1:$1,DJ$1+INT(-$N39/30))))</f>
        <v>0</v>
      </c>
      <c r="DK39" s="49">
        <f>IF(DK$10="",0,IF(DK$1=MAX($1:$1),$R33-SUM($T39:DJ39),IF(DK$1=1,SUMIFS(33:33,$1:$1,"&gt;="&amp;1,$1:$1,"&lt;="&amp;INT(-$N39/30))+(-$N39/30-INT(-$N39/30))*SUMIFS(33:33,$1:$1,INT(-$N39/30)+1),0)+(-$N39/30-INT(-$N39/30))*SUMIFS(33:33,$1:$1,DK$1+INT(-$N39/30)+1)+(INT(-$N39/30)+1--$N39/30)*SUMIFS(33:33,$1:$1,DK$1+INT(-$N39/30))))</f>
        <v>0</v>
      </c>
      <c r="DL39" s="49">
        <f>IF(DL$10="",0,IF(DL$1=MAX($1:$1),$R33-SUM($T39:DK39),IF(DL$1=1,SUMIFS(33:33,$1:$1,"&gt;="&amp;1,$1:$1,"&lt;="&amp;INT(-$N39/30))+(-$N39/30-INT(-$N39/30))*SUMIFS(33:33,$1:$1,INT(-$N39/30)+1),0)+(-$N39/30-INT(-$N39/30))*SUMIFS(33:33,$1:$1,DL$1+INT(-$N39/30)+1)+(INT(-$N39/30)+1--$N39/30)*SUMIFS(33:33,$1:$1,DL$1+INT(-$N39/30))))</f>
        <v>0</v>
      </c>
      <c r="DM39" s="49">
        <f>IF(DM$10="",0,IF(DM$1=MAX($1:$1),$R33-SUM($T39:DL39),IF(DM$1=1,SUMIFS(33:33,$1:$1,"&gt;="&amp;1,$1:$1,"&lt;="&amp;INT(-$N39/30))+(-$N39/30-INT(-$N39/30))*SUMIFS(33:33,$1:$1,INT(-$N39/30)+1),0)+(-$N39/30-INT(-$N39/30))*SUMIFS(33:33,$1:$1,DM$1+INT(-$N39/30)+1)+(INT(-$N39/30)+1--$N39/30)*SUMIFS(33:33,$1:$1,DM$1+INT(-$N39/30))))</f>
        <v>0</v>
      </c>
      <c r="DN39" s="49">
        <f>IF(DN$10="",0,IF(DN$1=MAX($1:$1),$R33-SUM($T39:DM39),IF(DN$1=1,SUMIFS(33:33,$1:$1,"&gt;="&amp;1,$1:$1,"&lt;="&amp;INT(-$N39/30))+(-$N39/30-INT(-$N39/30))*SUMIFS(33:33,$1:$1,INT(-$N39/30)+1),0)+(-$N39/30-INT(-$N39/30))*SUMIFS(33:33,$1:$1,DN$1+INT(-$N39/30)+1)+(INT(-$N39/30)+1--$N39/30)*SUMIFS(33:33,$1:$1,DN$1+INT(-$N39/30))))</f>
        <v>0</v>
      </c>
      <c r="DO39" s="49">
        <f>IF(DO$10="",0,IF(DO$1=MAX($1:$1),$R33-SUM($T39:DN39),IF(DO$1=1,SUMIFS(33:33,$1:$1,"&gt;="&amp;1,$1:$1,"&lt;="&amp;INT(-$N39/30))+(-$N39/30-INT(-$N39/30))*SUMIFS(33:33,$1:$1,INT(-$N39/30)+1),0)+(-$N39/30-INT(-$N39/30))*SUMIFS(33:33,$1:$1,DO$1+INT(-$N39/30)+1)+(INT(-$N39/30)+1--$N39/30)*SUMIFS(33:33,$1:$1,DO$1+INT(-$N39/30))))</f>
        <v>0</v>
      </c>
      <c r="DP39" s="49">
        <f>IF(DP$10="",0,IF(DP$1=MAX($1:$1),$R33-SUM($T39:DO39),IF(DP$1=1,SUMIFS(33:33,$1:$1,"&gt;="&amp;1,$1:$1,"&lt;="&amp;INT(-$N39/30))+(-$N39/30-INT(-$N39/30))*SUMIFS(33:33,$1:$1,INT(-$N39/30)+1),0)+(-$N39/30-INT(-$N39/30))*SUMIFS(33:33,$1:$1,DP$1+INT(-$N39/30)+1)+(INT(-$N39/30)+1--$N39/30)*SUMIFS(33:33,$1:$1,DP$1+INT(-$N39/30))))</f>
        <v>0</v>
      </c>
      <c r="DQ39" s="49">
        <f>IF(DQ$10="",0,IF(DQ$1=MAX($1:$1),$R33-SUM($T39:DP39),IF(DQ$1=1,SUMIFS(33:33,$1:$1,"&gt;="&amp;1,$1:$1,"&lt;="&amp;INT(-$N39/30))+(-$N39/30-INT(-$N39/30))*SUMIFS(33:33,$1:$1,INT(-$N39/30)+1),0)+(-$N39/30-INT(-$N39/30))*SUMIFS(33:33,$1:$1,DQ$1+INT(-$N39/30)+1)+(INT(-$N39/30)+1--$N39/30)*SUMIFS(33:33,$1:$1,DQ$1+INT(-$N39/30))))</f>
        <v>0</v>
      </c>
      <c r="DR39" s="49">
        <f>IF(DR$10="",0,IF(DR$1=MAX($1:$1),$R33-SUM($T39:DQ39),IF(DR$1=1,SUMIFS(33:33,$1:$1,"&gt;="&amp;1,$1:$1,"&lt;="&amp;INT(-$N39/30))+(-$N39/30-INT(-$N39/30))*SUMIFS(33:33,$1:$1,INT(-$N39/30)+1),0)+(-$N39/30-INT(-$N39/30))*SUMIFS(33:33,$1:$1,DR$1+INT(-$N39/30)+1)+(INT(-$N39/30)+1--$N39/30)*SUMIFS(33:33,$1:$1,DR$1+INT(-$N39/30))))</f>
        <v>0</v>
      </c>
      <c r="DS39" s="49">
        <f>IF(DS$10="",0,IF(DS$1=MAX($1:$1),$R33-SUM($T39:DR39),IF(DS$1=1,SUMIFS(33:33,$1:$1,"&gt;="&amp;1,$1:$1,"&lt;="&amp;INT(-$N39/30))+(-$N39/30-INT(-$N39/30))*SUMIFS(33:33,$1:$1,INT(-$N39/30)+1),0)+(-$N39/30-INT(-$N39/30))*SUMIFS(33:33,$1:$1,DS$1+INT(-$N39/30)+1)+(INT(-$N39/30)+1--$N39/30)*SUMIFS(33:33,$1:$1,DS$1+INT(-$N39/30))))</f>
        <v>0</v>
      </c>
      <c r="DT39" s="49">
        <f>IF(DT$10="",0,IF(DT$1=MAX($1:$1),$R33-SUM($T39:DS39),IF(DT$1=1,SUMIFS(33:33,$1:$1,"&gt;="&amp;1,$1:$1,"&lt;="&amp;INT(-$N39/30))+(-$N39/30-INT(-$N39/30))*SUMIFS(33:33,$1:$1,INT(-$N39/30)+1),0)+(-$N39/30-INT(-$N39/30))*SUMIFS(33:33,$1:$1,DT$1+INT(-$N39/30)+1)+(INT(-$N39/30)+1--$N39/30)*SUMIFS(33:33,$1:$1,DT$1+INT(-$N39/30))))</f>
        <v>0</v>
      </c>
      <c r="DU39" s="49">
        <f>IF(DU$10="",0,IF(DU$1=MAX($1:$1),$R33-SUM($T39:DT39),IF(DU$1=1,SUMIFS(33:33,$1:$1,"&gt;="&amp;1,$1:$1,"&lt;="&amp;INT(-$N39/30))+(-$N39/30-INT(-$N39/30))*SUMIFS(33:33,$1:$1,INT(-$N39/30)+1),0)+(-$N39/30-INT(-$N39/30))*SUMIFS(33:33,$1:$1,DU$1+INT(-$N39/30)+1)+(INT(-$N39/30)+1--$N39/30)*SUMIFS(33:33,$1:$1,DU$1+INT(-$N39/30))))</f>
        <v>0</v>
      </c>
      <c r="DV39" s="49">
        <f>IF(DV$10="",0,IF(DV$1=MAX($1:$1),$R33-SUM($T39:DU39),IF(DV$1=1,SUMIFS(33:33,$1:$1,"&gt;="&amp;1,$1:$1,"&lt;="&amp;INT(-$N39/30))+(-$N39/30-INT(-$N39/30))*SUMIFS(33:33,$1:$1,INT(-$N39/30)+1),0)+(-$N39/30-INT(-$N39/30))*SUMIFS(33:33,$1:$1,DV$1+INT(-$N39/30)+1)+(INT(-$N39/30)+1--$N39/30)*SUMIFS(33:33,$1:$1,DV$1+INT(-$N39/30))))</f>
        <v>0</v>
      </c>
      <c r="DW39" s="49">
        <f>IF(DW$10="",0,IF(DW$1=MAX($1:$1),$R33-SUM($T39:DV39),IF(DW$1=1,SUMIFS(33:33,$1:$1,"&gt;="&amp;1,$1:$1,"&lt;="&amp;INT(-$N39/30))+(-$N39/30-INT(-$N39/30))*SUMIFS(33:33,$1:$1,INT(-$N39/30)+1),0)+(-$N39/30-INT(-$N39/30))*SUMIFS(33:33,$1:$1,DW$1+INT(-$N39/30)+1)+(INT(-$N39/30)+1--$N39/30)*SUMIFS(33:33,$1:$1,DW$1+INT(-$N39/30))))</f>
        <v>0</v>
      </c>
      <c r="DX39" s="49">
        <f>IF(DX$10="",0,IF(DX$1=MAX($1:$1),$R33-SUM($T39:DW39),IF(DX$1=1,SUMIFS(33:33,$1:$1,"&gt;="&amp;1,$1:$1,"&lt;="&amp;INT(-$N39/30))+(-$N39/30-INT(-$N39/30))*SUMIFS(33:33,$1:$1,INT(-$N39/30)+1),0)+(-$N39/30-INT(-$N39/30))*SUMIFS(33:33,$1:$1,DX$1+INT(-$N39/30)+1)+(INT(-$N39/30)+1--$N39/30)*SUMIFS(33:33,$1:$1,DX$1+INT(-$N39/30))))</f>
        <v>0</v>
      </c>
      <c r="DY39" s="49">
        <f>IF(DY$10="",0,IF(DY$1=MAX($1:$1),$R33-SUM($T39:DX39),IF(DY$1=1,SUMIFS(33:33,$1:$1,"&gt;="&amp;1,$1:$1,"&lt;="&amp;INT(-$N39/30))+(-$N39/30-INT(-$N39/30))*SUMIFS(33:33,$1:$1,INT(-$N39/30)+1),0)+(-$N39/30-INT(-$N39/30))*SUMIFS(33:33,$1:$1,DY$1+INT(-$N39/30)+1)+(INT(-$N39/30)+1--$N39/30)*SUMIFS(33:33,$1:$1,DY$1+INT(-$N39/30))))</f>
        <v>0</v>
      </c>
      <c r="DZ39" s="49">
        <f>IF(DZ$10="",0,IF(DZ$1=MAX($1:$1),$R33-SUM($T39:DY39),IF(DZ$1=1,SUMIFS(33:33,$1:$1,"&gt;="&amp;1,$1:$1,"&lt;="&amp;INT(-$N39/30))+(-$N39/30-INT(-$N39/30))*SUMIFS(33:33,$1:$1,INT(-$N39/30)+1),0)+(-$N39/30-INT(-$N39/30))*SUMIFS(33:33,$1:$1,DZ$1+INT(-$N39/30)+1)+(INT(-$N39/30)+1--$N39/30)*SUMIFS(33:33,$1:$1,DZ$1+INT(-$N39/30))))</f>
        <v>0</v>
      </c>
      <c r="EA39" s="49">
        <f>IF(EA$10="",0,IF(EA$1=MAX($1:$1),$R33-SUM($T39:DZ39),IF(EA$1=1,SUMIFS(33:33,$1:$1,"&gt;="&amp;1,$1:$1,"&lt;="&amp;INT(-$N39/30))+(-$N39/30-INT(-$N39/30))*SUMIFS(33:33,$1:$1,INT(-$N39/30)+1),0)+(-$N39/30-INT(-$N39/30))*SUMIFS(33:33,$1:$1,EA$1+INT(-$N39/30)+1)+(INT(-$N39/30)+1--$N39/30)*SUMIFS(33:33,$1:$1,EA$1+INT(-$N39/30))))</f>
        <v>0</v>
      </c>
      <c r="EB39" s="49">
        <f>IF(EB$10="",0,IF(EB$1=MAX($1:$1),$R33-SUM($T39:EA39),IF(EB$1=1,SUMIFS(33:33,$1:$1,"&gt;="&amp;1,$1:$1,"&lt;="&amp;INT(-$N39/30))+(-$N39/30-INT(-$N39/30))*SUMIFS(33:33,$1:$1,INT(-$N39/30)+1),0)+(-$N39/30-INT(-$N39/30))*SUMIFS(33:33,$1:$1,EB$1+INT(-$N39/30)+1)+(INT(-$N39/30)+1--$N39/30)*SUMIFS(33:33,$1:$1,EB$1+INT(-$N39/30))))</f>
        <v>0</v>
      </c>
      <c r="EC39" s="49">
        <f>IF(EC$10="",0,IF(EC$1=MAX($1:$1),$R33-SUM($T39:EB39),IF(EC$1=1,SUMIFS(33:33,$1:$1,"&gt;="&amp;1,$1:$1,"&lt;="&amp;INT(-$N39/30))+(-$N39/30-INT(-$N39/30))*SUMIFS(33:33,$1:$1,INT(-$N39/30)+1),0)+(-$N39/30-INT(-$N39/30))*SUMIFS(33:33,$1:$1,EC$1+INT(-$N39/30)+1)+(INT(-$N39/30)+1--$N39/30)*SUMIFS(33:33,$1:$1,EC$1+INT(-$N39/30))))</f>
        <v>0</v>
      </c>
      <c r="ED39" s="49">
        <f>IF(ED$10="",0,IF(ED$1=MAX($1:$1),$R33-SUM($T39:EC39),IF(ED$1=1,SUMIFS(33:33,$1:$1,"&gt;="&amp;1,$1:$1,"&lt;="&amp;INT(-$N39/30))+(-$N39/30-INT(-$N39/30))*SUMIFS(33:33,$1:$1,INT(-$N39/30)+1),0)+(-$N39/30-INT(-$N39/30))*SUMIFS(33:33,$1:$1,ED$1+INT(-$N39/30)+1)+(INT(-$N39/30)+1--$N39/30)*SUMIFS(33:33,$1:$1,ED$1+INT(-$N39/30))))</f>
        <v>0</v>
      </c>
      <c r="EE39" s="49">
        <f>IF(EE$10="",0,IF(EE$1=MAX($1:$1),$R33-SUM($T39:ED39),IF(EE$1=1,SUMIFS(33:33,$1:$1,"&gt;="&amp;1,$1:$1,"&lt;="&amp;INT(-$N39/30))+(-$N39/30-INT(-$N39/30))*SUMIFS(33:33,$1:$1,INT(-$N39/30)+1),0)+(-$N39/30-INT(-$N39/30))*SUMIFS(33:33,$1:$1,EE$1+INT(-$N39/30)+1)+(INT(-$N39/30)+1--$N39/30)*SUMIFS(33:33,$1:$1,EE$1+INT(-$N39/30))))</f>
        <v>0</v>
      </c>
      <c r="EF39" s="49">
        <f>IF(EF$10="",0,IF(EF$1=MAX($1:$1),$R33-SUM($T39:EE39),IF(EF$1=1,SUMIFS(33:33,$1:$1,"&gt;="&amp;1,$1:$1,"&lt;="&amp;INT(-$N39/30))+(-$N39/30-INT(-$N39/30))*SUMIFS(33:33,$1:$1,INT(-$N39/30)+1),0)+(-$N39/30-INT(-$N39/30))*SUMIFS(33:33,$1:$1,EF$1+INT(-$N39/30)+1)+(INT(-$N39/30)+1--$N39/30)*SUMIFS(33:33,$1:$1,EF$1+INT(-$N39/30))))</f>
        <v>0</v>
      </c>
      <c r="EG39" s="49">
        <f>IF(EG$10="",0,IF(EG$1=MAX($1:$1),$R33-SUM($T39:EF39),IF(EG$1=1,SUMIFS(33:33,$1:$1,"&gt;="&amp;1,$1:$1,"&lt;="&amp;INT(-$N39/30))+(-$N39/30-INT(-$N39/30))*SUMIFS(33:33,$1:$1,INT(-$N39/30)+1),0)+(-$N39/30-INT(-$N39/30))*SUMIFS(33:33,$1:$1,EG$1+INT(-$N39/30)+1)+(INT(-$N39/30)+1--$N39/30)*SUMIFS(33:33,$1:$1,EG$1+INT(-$N39/30))))</f>
        <v>0</v>
      </c>
      <c r="EH39" s="49">
        <f>IF(EH$10="",0,IF(EH$1=MAX($1:$1),$R33-SUM($T39:EG39),IF(EH$1=1,SUMIFS(33:33,$1:$1,"&gt;="&amp;1,$1:$1,"&lt;="&amp;INT(-$N39/30))+(-$N39/30-INT(-$N39/30))*SUMIFS(33:33,$1:$1,INT(-$N39/30)+1),0)+(-$N39/30-INT(-$N39/30))*SUMIFS(33:33,$1:$1,EH$1+INT(-$N39/30)+1)+(INT(-$N39/30)+1--$N39/30)*SUMIFS(33:33,$1:$1,EH$1+INT(-$N39/30))))</f>
        <v>0</v>
      </c>
      <c r="EI39" s="49">
        <f>IF(EI$10="",0,IF(EI$1=MAX($1:$1),$R33-SUM($T39:EH39),IF(EI$1=1,SUMIFS(33:33,$1:$1,"&gt;="&amp;1,$1:$1,"&lt;="&amp;INT(-$N39/30))+(-$N39/30-INT(-$N39/30))*SUMIFS(33:33,$1:$1,INT(-$N39/30)+1),0)+(-$N39/30-INT(-$N39/30))*SUMIFS(33:33,$1:$1,EI$1+INT(-$N39/30)+1)+(INT(-$N39/30)+1--$N39/30)*SUMIFS(33:33,$1:$1,EI$1+INT(-$N39/30))))</f>
        <v>0</v>
      </c>
      <c r="EJ39" s="49">
        <f>IF(EJ$10="",0,IF(EJ$1=MAX($1:$1),$R33-SUM($T39:EI39),IF(EJ$1=1,SUMIFS(33:33,$1:$1,"&gt;="&amp;1,$1:$1,"&lt;="&amp;INT(-$N39/30))+(-$N39/30-INT(-$N39/30))*SUMIFS(33:33,$1:$1,INT(-$N39/30)+1),0)+(-$N39/30-INT(-$N39/30))*SUMIFS(33:33,$1:$1,EJ$1+INT(-$N39/30)+1)+(INT(-$N39/30)+1--$N39/30)*SUMIFS(33:33,$1:$1,EJ$1+INT(-$N39/30))))</f>
        <v>0</v>
      </c>
      <c r="EK39" s="49">
        <f>IF(EK$10="",0,IF(EK$1=MAX($1:$1),$R33-SUM($T39:EJ39),IF(EK$1=1,SUMIFS(33:33,$1:$1,"&gt;="&amp;1,$1:$1,"&lt;="&amp;INT(-$N39/30))+(-$N39/30-INT(-$N39/30))*SUMIFS(33:33,$1:$1,INT(-$N39/30)+1),0)+(-$N39/30-INT(-$N39/30))*SUMIFS(33:33,$1:$1,EK$1+INT(-$N39/30)+1)+(INT(-$N39/30)+1--$N39/30)*SUMIFS(33:33,$1:$1,EK$1+INT(-$N39/30))))</f>
        <v>0</v>
      </c>
      <c r="EL39" s="49">
        <f>IF(EL$10="",0,IF(EL$1=MAX($1:$1),$R33-SUM($T39:EK39),IF(EL$1=1,SUMIFS(33:33,$1:$1,"&gt;="&amp;1,$1:$1,"&lt;="&amp;INT(-$N39/30))+(-$N39/30-INT(-$N39/30))*SUMIFS(33:33,$1:$1,INT(-$N39/30)+1),0)+(-$N39/30-INT(-$N39/30))*SUMIFS(33:33,$1:$1,EL$1+INT(-$N39/30)+1)+(INT(-$N39/30)+1--$N39/30)*SUMIFS(33:33,$1:$1,EL$1+INT(-$N39/30))))</f>
        <v>0</v>
      </c>
      <c r="EM39" s="49">
        <f>IF(EM$10="",0,IF(EM$1=MAX($1:$1),$R33-SUM($T39:EL39),IF(EM$1=1,SUMIFS(33:33,$1:$1,"&gt;="&amp;1,$1:$1,"&lt;="&amp;INT(-$N39/30))+(-$N39/30-INT(-$N39/30))*SUMIFS(33:33,$1:$1,INT(-$N39/30)+1),0)+(-$N39/30-INT(-$N39/30))*SUMIFS(33:33,$1:$1,EM$1+INT(-$N39/30)+1)+(INT(-$N39/30)+1--$N39/30)*SUMIFS(33:33,$1:$1,EM$1+INT(-$N39/30))))</f>
        <v>0</v>
      </c>
      <c r="EN39" s="49">
        <f>IF(EN$10="",0,IF(EN$1=MAX($1:$1),$R33-SUM($T39:EM39),IF(EN$1=1,SUMIFS(33:33,$1:$1,"&gt;="&amp;1,$1:$1,"&lt;="&amp;INT(-$N39/30))+(-$N39/30-INT(-$N39/30))*SUMIFS(33:33,$1:$1,INT(-$N39/30)+1),0)+(-$N39/30-INT(-$N39/30))*SUMIFS(33:33,$1:$1,EN$1+INT(-$N39/30)+1)+(INT(-$N39/30)+1--$N39/30)*SUMIFS(33:33,$1:$1,EN$1+INT(-$N39/30))))</f>
        <v>0</v>
      </c>
      <c r="EO39" s="49">
        <f>IF(EO$10="",0,IF(EO$1=MAX($1:$1),$R33-SUM($T39:EN39),IF(EO$1=1,SUMIFS(33:33,$1:$1,"&gt;="&amp;1,$1:$1,"&lt;="&amp;INT(-$N39/30))+(-$N39/30-INT(-$N39/30))*SUMIFS(33:33,$1:$1,INT(-$N39/30)+1),0)+(-$N39/30-INT(-$N39/30))*SUMIFS(33:33,$1:$1,EO$1+INT(-$N39/30)+1)+(INT(-$N39/30)+1--$N39/30)*SUMIFS(33:33,$1:$1,EO$1+INT(-$N39/30))))</f>
        <v>0</v>
      </c>
      <c r="EP39" s="49">
        <f>IF(EP$10="",0,IF(EP$1=MAX($1:$1),$R33-SUM($T39:EO39),IF(EP$1=1,SUMIFS(33:33,$1:$1,"&gt;="&amp;1,$1:$1,"&lt;="&amp;INT(-$N39/30))+(-$N39/30-INT(-$N39/30))*SUMIFS(33:33,$1:$1,INT(-$N39/30)+1),0)+(-$N39/30-INT(-$N39/30))*SUMIFS(33:33,$1:$1,EP$1+INT(-$N39/30)+1)+(INT(-$N39/30)+1--$N39/30)*SUMIFS(33:33,$1:$1,EP$1+INT(-$N39/30))))</f>
        <v>0</v>
      </c>
      <c r="EQ39" s="49">
        <f>IF(EQ$10="",0,IF(EQ$1=MAX($1:$1),$R33-SUM($T39:EP39),IF(EQ$1=1,SUMIFS(33:33,$1:$1,"&gt;="&amp;1,$1:$1,"&lt;="&amp;INT(-$N39/30))+(-$N39/30-INT(-$N39/30))*SUMIFS(33:33,$1:$1,INT(-$N39/30)+1),0)+(-$N39/30-INT(-$N39/30))*SUMIFS(33:33,$1:$1,EQ$1+INT(-$N39/30)+1)+(INT(-$N39/30)+1--$N39/30)*SUMIFS(33:33,$1:$1,EQ$1+INT(-$N39/30))))</f>
        <v>0</v>
      </c>
      <c r="ER39" s="49">
        <f>IF(ER$10="",0,IF(ER$1=MAX($1:$1),$R33-SUM($T39:EQ39),IF(ER$1=1,SUMIFS(33:33,$1:$1,"&gt;="&amp;1,$1:$1,"&lt;="&amp;INT(-$N39/30))+(-$N39/30-INT(-$N39/30))*SUMIFS(33:33,$1:$1,INT(-$N39/30)+1),0)+(-$N39/30-INT(-$N39/30))*SUMIFS(33:33,$1:$1,ER$1+INT(-$N39/30)+1)+(INT(-$N39/30)+1--$N39/30)*SUMIFS(33:33,$1:$1,ER$1+INT(-$N39/30))))</f>
        <v>0</v>
      </c>
      <c r="ES39" s="49">
        <f>IF(ES$10="",0,IF(ES$1=MAX($1:$1),$R33-SUM($T39:ER39),IF(ES$1=1,SUMIFS(33:33,$1:$1,"&gt;="&amp;1,$1:$1,"&lt;="&amp;INT(-$N39/30))+(-$N39/30-INT(-$N39/30))*SUMIFS(33:33,$1:$1,INT(-$N39/30)+1),0)+(-$N39/30-INT(-$N39/30))*SUMIFS(33:33,$1:$1,ES$1+INT(-$N39/30)+1)+(INT(-$N39/30)+1--$N39/30)*SUMIFS(33:33,$1:$1,ES$1+INT(-$N39/30))))</f>
        <v>0</v>
      </c>
      <c r="ET39" s="49">
        <f>IF(ET$10="",0,IF(ET$1=MAX($1:$1),$R33-SUM($T39:ES39),IF(ET$1=1,SUMIFS(33:33,$1:$1,"&gt;="&amp;1,$1:$1,"&lt;="&amp;INT(-$N39/30))+(-$N39/30-INT(-$N39/30))*SUMIFS(33:33,$1:$1,INT(-$N39/30)+1),0)+(-$N39/30-INT(-$N39/30))*SUMIFS(33:33,$1:$1,ET$1+INT(-$N39/30)+1)+(INT(-$N39/30)+1--$N39/30)*SUMIFS(33:33,$1:$1,ET$1+INT(-$N39/30))))</f>
        <v>0</v>
      </c>
      <c r="EU39" s="49">
        <f>IF(EU$10="",0,IF(EU$1=MAX($1:$1),$R33-SUM($T39:ET39),IF(EU$1=1,SUMIFS(33:33,$1:$1,"&gt;="&amp;1,$1:$1,"&lt;="&amp;INT(-$N39/30))+(-$N39/30-INT(-$N39/30))*SUMIFS(33:33,$1:$1,INT(-$N39/30)+1),0)+(-$N39/30-INT(-$N39/30))*SUMIFS(33:33,$1:$1,EU$1+INT(-$N39/30)+1)+(INT(-$N39/30)+1--$N39/30)*SUMIFS(33:33,$1:$1,EU$1+INT(-$N39/30))))</f>
        <v>0</v>
      </c>
      <c r="EV39" s="49">
        <f>IF(EV$10="",0,IF(EV$1=MAX($1:$1),$R33-SUM($T39:EU39),IF(EV$1=1,SUMIFS(33:33,$1:$1,"&gt;="&amp;1,$1:$1,"&lt;="&amp;INT(-$N39/30))+(-$N39/30-INT(-$N39/30))*SUMIFS(33:33,$1:$1,INT(-$N39/30)+1),0)+(-$N39/30-INT(-$N39/30))*SUMIFS(33:33,$1:$1,EV$1+INT(-$N39/30)+1)+(INT(-$N39/30)+1--$N39/30)*SUMIFS(33:33,$1:$1,EV$1+INT(-$N39/30))))</f>
        <v>0</v>
      </c>
      <c r="EW39" s="49">
        <f>IF(EW$10="",0,IF(EW$1=MAX($1:$1),$R33-SUM($T39:EV39),IF(EW$1=1,SUMIFS(33:33,$1:$1,"&gt;="&amp;1,$1:$1,"&lt;="&amp;INT(-$N39/30))+(-$N39/30-INT(-$N39/30))*SUMIFS(33:33,$1:$1,INT(-$N39/30)+1),0)+(-$N39/30-INT(-$N39/30))*SUMIFS(33:33,$1:$1,EW$1+INT(-$N39/30)+1)+(INT(-$N39/30)+1--$N39/30)*SUMIFS(33:33,$1:$1,EW$1+INT(-$N39/30))))</f>
        <v>0</v>
      </c>
      <c r="EX39" s="49">
        <f>IF(EX$10="",0,IF(EX$1=MAX($1:$1),$R33-SUM($T39:EW39),IF(EX$1=1,SUMIFS(33:33,$1:$1,"&gt;="&amp;1,$1:$1,"&lt;="&amp;INT(-$N39/30))+(-$N39/30-INT(-$N39/30))*SUMIFS(33:33,$1:$1,INT(-$N39/30)+1),0)+(-$N39/30-INT(-$N39/30))*SUMIFS(33:33,$1:$1,EX$1+INT(-$N39/30)+1)+(INT(-$N39/30)+1--$N39/30)*SUMIFS(33:33,$1:$1,EX$1+INT(-$N39/30))))</f>
        <v>0</v>
      </c>
      <c r="EY39" s="49">
        <f>IF(EY$10="",0,IF(EY$1=MAX($1:$1),$R33-SUM($T39:EX39),IF(EY$1=1,SUMIFS(33:33,$1:$1,"&gt;="&amp;1,$1:$1,"&lt;="&amp;INT(-$N39/30))+(-$N39/30-INT(-$N39/30))*SUMIFS(33:33,$1:$1,INT(-$N39/30)+1),0)+(-$N39/30-INT(-$N39/30))*SUMIFS(33:33,$1:$1,EY$1+INT(-$N39/30)+1)+(INT(-$N39/30)+1--$N39/30)*SUMIFS(33:33,$1:$1,EY$1+INT(-$N39/30))))</f>
        <v>0</v>
      </c>
      <c r="EZ39" s="49">
        <f>IF(EZ$10="",0,IF(EZ$1=MAX($1:$1),$R33-SUM($T39:EY39),IF(EZ$1=1,SUMIFS(33:33,$1:$1,"&gt;="&amp;1,$1:$1,"&lt;="&amp;INT(-$N39/30))+(-$N39/30-INT(-$N39/30))*SUMIFS(33:33,$1:$1,INT(-$N39/30)+1),0)+(-$N39/30-INT(-$N39/30))*SUMIFS(33:33,$1:$1,EZ$1+INT(-$N39/30)+1)+(INT(-$N39/30)+1--$N39/30)*SUMIFS(33:33,$1:$1,EZ$1+INT(-$N39/30))))</f>
        <v>0</v>
      </c>
      <c r="FA39" s="49">
        <f>IF(FA$10="",0,IF(FA$1=MAX($1:$1),$R33-SUM($T39:EZ39),IF(FA$1=1,SUMIFS(33:33,$1:$1,"&gt;="&amp;1,$1:$1,"&lt;="&amp;INT(-$N39/30))+(-$N39/30-INT(-$N39/30))*SUMIFS(33:33,$1:$1,INT(-$N39/30)+1),0)+(-$N39/30-INT(-$N39/30))*SUMIFS(33:33,$1:$1,FA$1+INT(-$N39/30)+1)+(INT(-$N39/30)+1--$N39/30)*SUMIFS(33:33,$1:$1,FA$1+INT(-$N39/30))))</f>
        <v>0</v>
      </c>
      <c r="FB39" s="49">
        <f>IF(FB$10="",0,IF(FB$1=MAX($1:$1),$R33-SUM($T39:FA39),IF(FB$1=1,SUMIFS(33:33,$1:$1,"&gt;="&amp;1,$1:$1,"&lt;="&amp;INT(-$N39/30))+(-$N39/30-INT(-$N39/30))*SUMIFS(33:33,$1:$1,INT(-$N39/30)+1),0)+(-$N39/30-INT(-$N39/30))*SUMIFS(33:33,$1:$1,FB$1+INT(-$N39/30)+1)+(INT(-$N39/30)+1--$N39/30)*SUMIFS(33:33,$1:$1,FB$1+INT(-$N39/30))))</f>
        <v>0</v>
      </c>
      <c r="FC39" s="49">
        <f>IF(FC$10="",0,IF(FC$1=MAX($1:$1),$R33-SUM($T39:FB39),IF(FC$1=1,SUMIFS(33:33,$1:$1,"&gt;="&amp;1,$1:$1,"&lt;="&amp;INT(-$N39/30))+(-$N39/30-INT(-$N39/30))*SUMIFS(33:33,$1:$1,INT(-$N39/30)+1),0)+(-$N39/30-INT(-$N39/30))*SUMIFS(33:33,$1:$1,FC$1+INT(-$N39/30)+1)+(INT(-$N39/30)+1--$N39/30)*SUMIFS(33:33,$1:$1,FC$1+INT(-$N39/30))))</f>
        <v>0</v>
      </c>
      <c r="FD39" s="49">
        <f>IF(FD$10="",0,IF(FD$1=MAX($1:$1),$R33-SUM($T39:FC39),IF(FD$1=1,SUMIFS(33:33,$1:$1,"&gt;="&amp;1,$1:$1,"&lt;="&amp;INT(-$N39/30))+(-$N39/30-INT(-$N39/30))*SUMIFS(33:33,$1:$1,INT(-$N39/30)+1),0)+(-$N39/30-INT(-$N39/30))*SUMIFS(33:33,$1:$1,FD$1+INT(-$N39/30)+1)+(INT(-$N39/30)+1--$N39/30)*SUMIFS(33:33,$1:$1,FD$1+INT(-$N39/30))))</f>
        <v>0</v>
      </c>
      <c r="FE39" s="49">
        <f>IF(FE$10="",0,IF(FE$1=MAX($1:$1),$R33-SUM($T39:FD39),IF(FE$1=1,SUMIFS(33:33,$1:$1,"&gt;="&amp;1,$1:$1,"&lt;="&amp;INT(-$N39/30))+(-$N39/30-INT(-$N39/30))*SUMIFS(33:33,$1:$1,INT(-$N39/30)+1),0)+(-$N39/30-INT(-$N39/30))*SUMIFS(33:33,$1:$1,FE$1+INT(-$N39/30)+1)+(INT(-$N39/30)+1--$N39/30)*SUMIFS(33:33,$1:$1,FE$1+INT(-$N39/30))))</f>
        <v>0</v>
      </c>
      <c r="FF39" s="49">
        <f>IF(FF$10="",0,IF(FF$1=MAX($1:$1),$R33-SUM($T39:FE39),IF(FF$1=1,SUMIFS(33:33,$1:$1,"&gt;="&amp;1,$1:$1,"&lt;="&amp;INT(-$N39/30))+(-$N39/30-INT(-$N39/30))*SUMIFS(33:33,$1:$1,INT(-$N39/30)+1),0)+(-$N39/30-INT(-$N39/30))*SUMIFS(33:33,$1:$1,FF$1+INT(-$N39/30)+1)+(INT(-$N39/30)+1--$N39/30)*SUMIFS(33:33,$1:$1,FF$1+INT(-$N39/30))))</f>
        <v>0</v>
      </c>
      <c r="FG39" s="49">
        <f>IF(FG$10="",0,IF(FG$1=MAX($1:$1),$R33-SUM($T39:FF39),IF(FG$1=1,SUMIFS(33:33,$1:$1,"&gt;="&amp;1,$1:$1,"&lt;="&amp;INT(-$N39/30))+(-$N39/30-INT(-$N39/30))*SUMIFS(33:33,$1:$1,INT(-$N39/30)+1),0)+(-$N39/30-INT(-$N39/30))*SUMIFS(33:33,$1:$1,FG$1+INT(-$N39/30)+1)+(INT(-$N39/30)+1--$N39/30)*SUMIFS(33:33,$1:$1,FG$1+INT(-$N39/30))))</f>
        <v>0</v>
      </c>
      <c r="FH39" s="49">
        <f>IF(FH$10="",0,IF(FH$1=MAX($1:$1),$R33-SUM($T39:FG39),IF(FH$1=1,SUMIFS(33:33,$1:$1,"&gt;="&amp;1,$1:$1,"&lt;="&amp;INT(-$N39/30))+(-$N39/30-INT(-$N39/30))*SUMIFS(33:33,$1:$1,INT(-$N39/30)+1),0)+(-$N39/30-INT(-$N39/30))*SUMIFS(33:33,$1:$1,FH$1+INT(-$N39/30)+1)+(INT(-$N39/30)+1--$N39/30)*SUMIFS(33:33,$1:$1,FH$1+INT(-$N39/30))))</f>
        <v>0</v>
      </c>
      <c r="FI39" s="49">
        <f>IF(FI$10="",0,IF(FI$1=MAX($1:$1),$R33-SUM($T39:FH39),IF(FI$1=1,SUMIFS(33:33,$1:$1,"&gt;="&amp;1,$1:$1,"&lt;="&amp;INT(-$N39/30))+(-$N39/30-INT(-$N39/30))*SUMIFS(33:33,$1:$1,INT(-$N39/30)+1),0)+(-$N39/30-INT(-$N39/30))*SUMIFS(33:33,$1:$1,FI$1+INT(-$N39/30)+1)+(INT(-$N39/30)+1--$N39/30)*SUMIFS(33:33,$1:$1,FI$1+INT(-$N39/30))))</f>
        <v>0</v>
      </c>
      <c r="FJ39" s="49">
        <f>IF(FJ$10="",0,IF(FJ$1=MAX($1:$1),$R33-SUM($T39:FI39),IF(FJ$1=1,SUMIFS(33:33,$1:$1,"&gt;="&amp;1,$1:$1,"&lt;="&amp;INT(-$N39/30))+(-$N39/30-INT(-$N39/30))*SUMIFS(33:33,$1:$1,INT(-$N39/30)+1),0)+(-$N39/30-INT(-$N39/30))*SUMIFS(33:33,$1:$1,FJ$1+INT(-$N39/30)+1)+(INT(-$N39/30)+1--$N39/30)*SUMIFS(33:33,$1:$1,FJ$1+INT(-$N39/30))))</f>
        <v>0</v>
      </c>
      <c r="FK39" s="49">
        <f>IF(FK$10="",0,IF(FK$1=MAX($1:$1),$R33-SUM($T39:FJ39),IF(FK$1=1,SUMIFS(33:33,$1:$1,"&gt;="&amp;1,$1:$1,"&lt;="&amp;INT(-$N39/30))+(-$N39/30-INT(-$N39/30))*SUMIFS(33:33,$1:$1,INT(-$N39/30)+1),0)+(-$N39/30-INT(-$N39/30))*SUMIFS(33:33,$1:$1,FK$1+INT(-$N39/30)+1)+(INT(-$N39/30)+1--$N39/30)*SUMIFS(33:33,$1:$1,FK$1+INT(-$N39/30))))</f>
        <v>0</v>
      </c>
      <c r="FL39" s="49">
        <f>IF(FL$10="",0,IF(FL$1=MAX($1:$1),$R33-SUM($T39:FK39),IF(FL$1=1,SUMIFS(33:33,$1:$1,"&gt;="&amp;1,$1:$1,"&lt;="&amp;INT(-$N39/30))+(-$N39/30-INT(-$N39/30))*SUMIFS(33:33,$1:$1,INT(-$N39/30)+1),0)+(-$N39/30-INT(-$N39/30))*SUMIFS(33:33,$1:$1,FL$1+INT(-$N39/30)+1)+(INT(-$N39/30)+1--$N39/30)*SUMIFS(33:33,$1:$1,FL$1+INT(-$N39/30))))</f>
        <v>0</v>
      </c>
      <c r="FM39" s="49">
        <f>IF(FM$10="",0,IF(FM$1=MAX($1:$1),$R33-SUM($T39:FL39),IF(FM$1=1,SUMIFS(33:33,$1:$1,"&gt;="&amp;1,$1:$1,"&lt;="&amp;INT(-$N39/30))+(-$N39/30-INT(-$N39/30))*SUMIFS(33:33,$1:$1,INT(-$N39/30)+1),0)+(-$N39/30-INT(-$N39/30))*SUMIFS(33:33,$1:$1,FM$1+INT(-$N39/30)+1)+(INT(-$N39/30)+1--$N39/30)*SUMIFS(33:33,$1:$1,FM$1+INT(-$N39/30))))</f>
        <v>0</v>
      </c>
      <c r="FN39" s="49">
        <f>IF(FN$10="",0,IF(FN$1=MAX($1:$1),$R33-SUM($T39:FM39),IF(FN$1=1,SUMIFS(33:33,$1:$1,"&gt;="&amp;1,$1:$1,"&lt;="&amp;INT(-$N39/30))+(-$N39/30-INT(-$N39/30))*SUMIFS(33:33,$1:$1,INT(-$N39/30)+1),0)+(-$N39/30-INT(-$N39/30))*SUMIFS(33:33,$1:$1,FN$1+INT(-$N39/30)+1)+(INT(-$N39/30)+1--$N39/30)*SUMIFS(33:33,$1:$1,FN$1+INT(-$N39/30))))</f>
        <v>0</v>
      </c>
      <c r="FO39" s="49">
        <f>IF(FO$10="",0,IF(FO$1=MAX($1:$1),$R33-SUM($T39:FN39),IF(FO$1=1,SUMIFS(33:33,$1:$1,"&gt;="&amp;1,$1:$1,"&lt;="&amp;INT(-$N39/30))+(-$N39/30-INT(-$N39/30))*SUMIFS(33:33,$1:$1,INT(-$N39/30)+1),0)+(-$N39/30-INT(-$N39/30))*SUMIFS(33:33,$1:$1,FO$1+INT(-$N39/30)+1)+(INT(-$N39/30)+1--$N39/30)*SUMIFS(33:33,$1:$1,FO$1+INT(-$N39/30))))</f>
        <v>0</v>
      </c>
      <c r="FP39" s="49">
        <f>IF(FP$10="",0,IF(FP$1=MAX($1:$1),$R33-SUM($T39:FO39),IF(FP$1=1,SUMIFS(33:33,$1:$1,"&gt;="&amp;1,$1:$1,"&lt;="&amp;INT(-$N39/30))+(-$N39/30-INT(-$N39/30))*SUMIFS(33:33,$1:$1,INT(-$N39/30)+1),0)+(-$N39/30-INT(-$N39/30))*SUMIFS(33:33,$1:$1,FP$1+INT(-$N39/30)+1)+(INT(-$N39/30)+1--$N39/30)*SUMIFS(33:33,$1:$1,FP$1+INT(-$N39/30))))</f>
        <v>0</v>
      </c>
      <c r="FQ39" s="49">
        <f>IF(FQ$10="",0,IF(FQ$1=MAX($1:$1),$R33-SUM($T39:FP39),IF(FQ$1=1,SUMIFS(33:33,$1:$1,"&gt;="&amp;1,$1:$1,"&lt;="&amp;INT(-$N39/30))+(-$N39/30-INT(-$N39/30))*SUMIFS(33:33,$1:$1,INT(-$N39/30)+1),0)+(-$N39/30-INT(-$N39/30))*SUMIFS(33:33,$1:$1,FQ$1+INT(-$N39/30)+1)+(INT(-$N39/30)+1--$N39/30)*SUMIFS(33:33,$1:$1,FQ$1+INT(-$N39/30))))</f>
        <v>0</v>
      </c>
      <c r="FR39" s="49">
        <f>IF(FR$10="",0,IF(FR$1=MAX($1:$1),$R33-SUM($T39:FQ39),IF(FR$1=1,SUMIFS(33:33,$1:$1,"&gt;="&amp;1,$1:$1,"&lt;="&amp;INT(-$N39/30))+(-$N39/30-INT(-$N39/30))*SUMIFS(33:33,$1:$1,INT(-$N39/30)+1),0)+(-$N39/30-INT(-$N39/30))*SUMIFS(33:33,$1:$1,FR$1+INT(-$N39/30)+1)+(INT(-$N39/30)+1--$N39/30)*SUMIFS(33:33,$1:$1,FR$1+INT(-$N39/30))))</f>
        <v>0</v>
      </c>
      <c r="FS39" s="49">
        <f>IF(FS$10="",0,IF(FS$1=MAX($1:$1),$R33-SUM($T39:FR39),IF(FS$1=1,SUMIFS(33:33,$1:$1,"&gt;="&amp;1,$1:$1,"&lt;="&amp;INT(-$N39/30))+(-$N39/30-INT(-$N39/30))*SUMIFS(33:33,$1:$1,INT(-$N39/30)+1),0)+(-$N39/30-INT(-$N39/30))*SUMIFS(33:33,$1:$1,FS$1+INT(-$N39/30)+1)+(INT(-$N39/30)+1--$N39/30)*SUMIFS(33:33,$1:$1,FS$1+INT(-$N39/30))))</f>
        <v>0</v>
      </c>
      <c r="FT39" s="49">
        <f>IF(FT$10="",0,IF(FT$1=MAX($1:$1),$R33-SUM($T39:FS39),IF(FT$1=1,SUMIFS(33:33,$1:$1,"&gt;="&amp;1,$1:$1,"&lt;="&amp;INT(-$N39/30))+(-$N39/30-INT(-$N39/30))*SUMIFS(33:33,$1:$1,INT(-$N39/30)+1),0)+(-$N39/30-INT(-$N39/30))*SUMIFS(33:33,$1:$1,FT$1+INT(-$N39/30)+1)+(INT(-$N39/30)+1--$N39/30)*SUMIFS(33:33,$1:$1,FT$1+INT(-$N39/30))))</f>
        <v>0</v>
      </c>
      <c r="FU39" s="49">
        <f>IF(FU$10="",0,IF(FU$1=MAX($1:$1),$R33-SUM($T39:FT39),IF(FU$1=1,SUMIFS(33:33,$1:$1,"&gt;="&amp;1,$1:$1,"&lt;="&amp;INT(-$N39/30))+(-$N39/30-INT(-$N39/30))*SUMIFS(33:33,$1:$1,INT(-$N39/30)+1),0)+(-$N39/30-INT(-$N39/30))*SUMIFS(33:33,$1:$1,FU$1+INT(-$N39/30)+1)+(INT(-$N39/30)+1--$N39/30)*SUMIFS(33:33,$1:$1,FU$1+INT(-$N39/30))))</f>
        <v>0</v>
      </c>
      <c r="FV39" s="49">
        <f>IF(FV$10="",0,IF(FV$1=MAX($1:$1),$R33-SUM($T39:FU39),IF(FV$1=1,SUMIFS(33:33,$1:$1,"&gt;="&amp;1,$1:$1,"&lt;="&amp;INT(-$N39/30))+(-$N39/30-INT(-$N39/30))*SUMIFS(33:33,$1:$1,INT(-$N39/30)+1),0)+(-$N39/30-INT(-$N39/30))*SUMIFS(33:33,$1:$1,FV$1+INT(-$N39/30)+1)+(INT(-$N39/30)+1--$N39/30)*SUMIFS(33:33,$1:$1,FV$1+INT(-$N39/30))))</f>
        <v>0</v>
      </c>
      <c r="FW39" s="49">
        <f>IF(FW$10="",0,IF(FW$1=MAX($1:$1),$R33-SUM($T39:FV39),IF(FW$1=1,SUMIFS(33:33,$1:$1,"&gt;="&amp;1,$1:$1,"&lt;="&amp;INT(-$N39/30))+(-$N39/30-INT(-$N39/30))*SUMIFS(33:33,$1:$1,INT(-$N39/30)+1),0)+(-$N39/30-INT(-$N39/30))*SUMIFS(33:33,$1:$1,FW$1+INT(-$N39/30)+1)+(INT(-$N39/30)+1--$N39/30)*SUMIFS(33:33,$1:$1,FW$1+INT(-$N39/30))))</f>
        <v>0</v>
      </c>
      <c r="FX39" s="49">
        <f>IF(FX$10="",0,IF(FX$1=MAX($1:$1),$R33-SUM($T39:FW39),IF(FX$1=1,SUMIFS(33:33,$1:$1,"&gt;="&amp;1,$1:$1,"&lt;="&amp;INT(-$N39/30))+(-$N39/30-INT(-$N39/30))*SUMIFS(33:33,$1:$1,INT(-$N39/30)+1),0)+(-$N39/30-INT(-$N39/30))*SUMIFS(33:33,$1:$1,FX$1+INT(-$N39/30)+1)+(INT(-$N39/30)+1--$N39/30)*SUMIFS(33:33,$1:$1,FX$1+INT(-$N39/30))))</f>
        <v>0</v>
      </c>
      <c r="FY39" s="49">
        <f>IF(FY$10="",0,IF(FY$1=MAX($1:$1),$R33-SUM($T39:FX39),IF(FY$1=1,SUMIFS(33:33,$1:$1,"&gt;="&amp;1,$1:$1,"&lt;="&amp;INT(-$N39/30))+(-$N39/30-INT(-$N39/30))*SUMIFS(33:33,$1:$1,INT(-$N39/30)+1),0)+(-$N39/30-INT(-$N39/30))*SUMIFS(33:33,$1:$1,FY$1+INT(-$N39/30)+1)+(INT(-$N39/30)+1--$N39/30)*SUMIFS(33:33,$1:$1,FY$1+INT(-$N39/30))))</f>
        <v>0</v>
      </c>
      <c r="FZ39" s="49">
        <f>IF(FZ$10="",0,IF(FZ$1=MAX($1:$1),$R33-SUM($T39:FY39),IF(FZ$1=1,SUMIFS(33:33,$1:$1,"&gt;="&amp;1,$1:$1,"&lt;="&amp;INT(-$N39/30))+(-$N39/30-INT(-$N39/30))*SUMIFS(33:33,$1:$1,INT(-$N39/30)+1),0)+(-$N39/30-INT(-$N39/30))*SUMIFS(33:33,$1:$1,FZ$1+INT(-$N39/30)+1)+(INT(-$N39/30)+1--$N39/30)*SUMIFS(33:33,$1:$1,FZ$1+INT(-$N39/30))))</f>
        <v>0</v>
      </c>
      <c r="GA39" s="49">
        <f>IF(GA$10="",0,IF(GA$1=MAX($1:$1),$R33-SUM($T39:FZ39),IF(GA$1=1,SUMIFS(33:33,$1:$1,"&gt;="&amp;1,$1:$1,"&lt;="&amp;INT(-$N39/30))+(-$N39/30-INT(-$N39/30))*SUMIFS(33:33,$1:$1,INT(-$N39/30)+1),0)+(-$N39/30-INT(-$N39/30))*SUMIFS(33:33,$1:$1,GA$1+INT(-$N39/30)+1)+(INT(-$N39/30)+1--$N39/30)*SUMIFS(33:33,$1:$1,GA$1+INT(-$N39/30))))</f>
        <v>0</v>
      </c>
      <c r="GB39" s="49">
        <f>IF(GB$10="",0,IF(GB$1=MAX($1:$1),$R33-SUM($T39:GA39),IF(GB$1=1,SUMIFS(33:33,$1:$1,"&gt;="&amp;1,$1:$1,"&lt;="&amp;INT(-$N39/30))+(-$N39/30-INT(-$N39/30))*SUMIFS(33:33,$1:$1,INT(-$N39/30)+1),0)+(-$N39/30-INT(-$N39/30))*SUMIFS(33:33,$1:$1,GB$1+INT(-$N39/30)+1)+(INT(-$N39/30)+1--$N39/30)*SUMIFS(33:33,$1:$1,GB$1+INT(-$N39/30))))</f>
        <v>0</v>
      </c>
      <c r="GC39" s="49">
        <f>IF(GC$10="",0,IF(GC$1=MAX($1:$1),$R33-SUM($T39:GB39),IF(GC$1=1,SUMIFS(33:33,$1:$1,"&gt;="&amp;1,$1:$1,"&lt;="&amp;INT(-$N39/30))+(-$N39/30-INT(-$N39/30))*SUMIFS(33:33,$1:$1,INT(-$N39/30)+1),0)+(-$N39/30-INT(-$N39/30))*SUMIFS(33:33,$1:$1,GC$1+INT(-$N39/30)+1)+(INT(-$N39/30)+1--$N39/30)*SUMIFS(33:33,$1:$1,GC$1+INT(-$N39/30))))</f>
        <v>0</v>
      </c>
      <c r="GD39" s="49">
        <f>IF(GD$10="",0,IF(GD$1=MAX($1:$1),$R33-SUM($T39:GC39),IF(GD$1=1,SUMIFS(33:33,$1:$1,"&gt;="&amp;1,$1:$1,"&lt;="&amp;INT(-$N39/30))+(-$N39/30-INT(-$N39/30))*SUMIFS(33:33,$1:$1,INT(-$N39/30)+1),0)+(-$N39/30-INT(-$N39/30))*SUMIFS(33:33,$1:$1,GD$1+INT(-$N39/30)+1)+(INT(-$N39/30)+1--$N39/30)*SUMIFS(33:33,$1:$1,GD$1+INT(-$N39/30))))</f>
        <v>0</v>
      </c>
      <c r="GE39" s="49">
        <f>IF(GE$10="",0,IF(GE$1=MAX($1:$1),$R33-SUM($T39:GD39),IF(GE$1=1,SUMIFS(33:33,$1:$1,"&gt;="&amp;1,$1:$1,"&lt;="&amp;INT(-$N39/30))+(-$N39/30-INT(-$N39/30))*SUMIFS(33:33,$1:$1,INT(-$N39/30)+1),0)+(-$N39/30-INT(-$N39/30))*SUMIFS(33:33,$1:$1,GE$1+INT(-$N39/30)+1)+(INT(-$N39/30)+1--$N39/30)*SUMIFS(33:33,$1:$1,GE$1+INT(-$N39/30))))</f>
        <v>0</v>
      </c>
      <c r="GF39" s="49">
        <f>IF(GF$10="",0,IF(GF$1=MAX($1:$1),$R33-SUM($T39:GE39),IF(GF$1=1,SUMIFS(33:33,$1:$1,"&gt;="&amp;1,$1:$1,"&lt;="&amp;INT(-$N39/30))+(-$N39/30-INT(-$N39/30))*SUMIFS(33:33,$1:$1,INT(-$N39/30)+1),0)+(-$N39/30-INT(-$N39/30))*SUMIFS(33:33,$1:$1,GF$1+INT(-$N39/30)+1)+(INT(-$N39/30)+1--$N39/30)*SUMIFS(33:33,$1:$1,GF$1+INT(-$N39/30))))</f>
        <v>0</v>
      </c>
      <c r="GG39" s="49">
        <f>IF(GG$10="",0,IF(GG$1=MAX($1:$1),$R33-SUM($T39:GF39),IF(GG$1=1,SUMIFS(33:33,$1:$1,"&gt;="&amp;1,$1:$1,"&lt;="&amp;INT(-$N39/30))+(-$N39/30-INT(-$N39/30))*SUMIFS(33:33,$1:$1,INT(-$N39/30)+1),0)+(-$N39/30-INT(-$N39/30))*SUMIFS(33:33,$1:$1,GG$1+INT(-$N39/30)+1)+(INT(-$N39/30)+1--$N39/30)*SUMIFS(33:33,$1:$1,GG$1+INT(-$N39/30))))</f>
        <v>0</v>
      </c>
      <c r="GH39" s="49">
        <f>IF(GH$10="",0,IF(GH$1=MAX($1:$1),$R33-SUM($T39:GG39),IF(GH$1=1,SUMIFS(33:33,$1:$1,"&gt;="&amp;1,$1:$1,"&lt;="&amp;INT(-$N39/30))+(-$N39/30-INT(-$N39/30))*SUMIFS(33:33,$1:$1,INT(-$N39/30)+1),0)+(-$N39/30-INT(-$N39/30))*SUMIFS(33:33,$1:$1,GH$1+INT(-$N39/30)+1)+(INT(-$N39/30)+1--$N39/30)*SUMIFS(33:33,$1:$1,GH$1+INT(-$N39/30))))</f>
        <v>0</v>
      </c>
      <c r="GI39" s="49">
        <f>IF(GI$10="",0,IF(GI$1=MAX($1:$1),$R33-SUM($T39:GH39),IF(GI$1=1,SUMIFS(33:33,$1:$1,"&gt;="&amp;1,$1:$1,"&lt;="&amp;INT(-$N39/30))+(-$N39/30-INT(-$N39/30))*SUMIFS(33:33,$1:$1,INT(-$N39/30)+1),0)+(-$N39/30-INT(-$N39/30))*SUMIFS(33:33,$1:$1,GI$1+INT(-$N39/30)+1)+(INT(-$N39/30)+1--$N39/30)*SUMIFS(33:33,$1:$1,GI$1+INT(-$N39/30))))</f>
        <v>0</v>
      </c>
      <c r="GJ39" s="49">
        <f>IF(GJ$10="",0,IF(GJ$1=MAX($1:$1),$R33-SUM($T39:GI39),IF(GJ$1=1,SUMIFS(33:33,$1:$1,"&gt;="&amp;1,$1:$1,"&lt;="&amp;INT(-$N39/30))+(-$N39/30-INT(-$N39/30))*SUMIFS(33:33,$1:$1,INT(-$N39/30)+1),0)+(-$N39/30-INT(-$N39/30))*SUMIFS(33:33,$1:$1,GJ$1+INT(-$N39/30)+1)+(INT(-$N39/30)+1--$N39/30)*SUMIFS(33:33,$1:$1,GJ$1+INT(-$N39/30))))</f>
        <v>0</v>
      </c>
      <c r="GK39" s="49">
        <f>IF(GK$10="",0,IF(GK$1=MAX($1:$1),$R33-SUM($T39:GJ39),IF(GK$1=1,SUMIFS(33:33,$1:$1,"&gt;="&amp;1,$1:$1,"&lt;="&amp;INT(-$N39/30))+(-$N39/30-INT(-$N39/30))*SUMIFS(33:33,$1:$1,INT(-$N39/30)+1),0)+(-$N39/30-INT(-$N39/30))*SUMIFS(33:33,$1:$1,GK$1+INT(-$N39/30)+1)+(INT(-$N39/30)+1--$N39/30)*SUMIFS(33:33,$1:$1,GK$1+INT(-$N39/30))))</f>
        <v>0</v>
      </c>
      <c r="GL39" s="49">
        <f>IF(GL$10="",0,IF(GL$1=MAX($1:$1),$R33-SUM($T39:GK39),IF(GL$1=1,SUMIFS(33:33,$1:$1,"&gt;="&amp;1,$1:$1,"&lt;="&amp;INT(-$N39/30))+(-$N39/30-INT(-$N39/30))*SUMIFS(33:33,$1:$1,INT(-$N39/30)+1),0)+(-$N39/30-INT(-$N39/30))*SUMIFS(33:33,$1:$1,GL$1+INT(-$N39/30)+1)+(INT(-$N39/30)+1--$N39/30)*SUMIFS(33:33,$1:$1,GL$1+INT(-$N39/30))))</f>
        <v>0</v>
      </c>
      <c r="GM39" s="49">
        <f>IF(GM$10="",0,IF(GM$1=MAX($1:$1),$R33-SUM($T39:GL39),IF(GM$1=1,SUMIFS(33:33,$1:$1,"&gt;="&amp;1,$1:$1,"&lt;="&amp;INT(-$N39/30))+(-$N39/30-INT(-$N39/30))*SUMIFS(33:33,$1:$1,INT(-$N39/30)+1),0)+(-$N39/30-INT(-$N39/30))*SUMIFS(33:33,$1:$1,GM$1+INT(-$N39/30)+1)+(INT(-$N39/30)+1--$N39/30)*SUMIFS(33:33,$1:$1,GM$1+INT(-$N39/30))))</f>
        <v>0</v>
      </c>
      <c r="GN39" s="49">
        <f>IF(GN$10="",0,IF(GN$1=MAX($1:$1),$R33-SUM($T39:GM39),IF(GN$1=1,SUMIFS(33:33,$1:$1,"&gt;="&amp;1,$1:$1,"&lt;="&amp;INT(-$N39/30))+(-$N39/30-INT(-$N39/30))*SUMIFS(33:33,$1:$1,INT(-$N39/30)+1),0)+(-$N39/30-INT(-$N39/30))*SUMIFS(33:33,$1:$1,GN$1+INT(-$N39/30)+1)+(INT(-$N39/30)+1--$N39/30)*SUMIFS(33:33,$1:$1,GN$1+INT(-$N39/30))))</f>
        <v>0</v>
      </c>
      <c r="GO39" s="49">
        <f>IF(GO$10="",0,IF(GO$1=MAX($1:$1),$R33-SUM($T39:GN39),IF(GO$1=1,SUMIFS(33:33,$1:$1,"&gt;="&amp;1,$1:$1,"&lt;="&amp;INT(-$N39/30))+(-$N39/30-INT(-$N39/30))*SUMIFS(33:33,$1:$1,INT(-$N39/30)+1),0)+(-$N39/30-INT(-$N39/30))*SUMIFS(33:33,$1:$1,GO$1+INT(-$N39/30)+1)+(INT(-$N39/30)+1--$N39/30)*SUMIFS(33:33,$1:$1,GO$1+INT(-$N39/30))))</f>
        <v>0</v>
      </c>
      <c r="GP39" s="49">
        <f>IF(GP$10="",0,IF(GP$1=MAX($1:$1),$R33-SUM($T39:GO39),IF(GP$1=1,SUMIFS(33:33,$1:$1,"&gt;="&amp;1,$1:$1,"&lt;="&amp;INT(-$N39/30))+(-$N39/30-INT(-$N39/30))*SUMIFS(33:33,$1:$1,INT(-$N39/30)+1),0)+(-$N39/30-INT(-$N39/30))*SUMIFS(33:33,$1:$1,GP$1+INT(-$N39/30)+1)+(INT(-$N39/30)+1--$N39/30)*SUMIFS(33:33,$1:$1,GP$1+INT(-$N39/30))))</f>
        <v>0</v>
      </c>
      <c r="GQ39" s="49">
        <f>IF(GQ$10="",0,IF(GQ$1=MAX($1:$1),$R33-SUM($T39:GP39),IF(GQ$1=1,SUMIFS(33:33,$1:$1,"&gt;="&amp;1,$1:$1,"&lt;="&amp;INT(-$N39/30))+(-$N39/30-INT(-$N39/30))*SUMIFS(33:33,$1:$1,INT(-$N39/30)+1),0)+(-$N39/30-INT(-$N39/30))*SUMIFS(33:33,$1:$1,GQ$1+INT(-$N39/30)+1)+(INT(-$N39/30)+1--$N39/30)*SUMIFS(33:33,$1:$1,GQ$1+INT(-$N39/30))))</f>
        <v>0</v>
      </c>
      <c r="GR39" s="49">
        <f>IF(GR$10="",0,IF(GR$1=MAX($1:$1),$R33-SUM($T39:GQ39),IF(GR$1=1,SUMIFS(33:33,$1:$1,"&gt;="&amp;1,$1:$1,"&lt;="&amp;INT(-$N39/30))+(-$N39/30-INT(-$N39/30))*SUMIFS(33:33,$1:$1,INT(-$N39/30)+1),0)+(-$N39/30-INT(-$N39/30))*SUMIFS(33:33,$1:$1,GR$1+INT(-$N39/30)+1)+(INT(-$N39/30)+1--$N39/30)*SUMIFS(33:33,$1:$1,GR$1+INT(-$N39/30))))</f>
        <v>0</v>
      </c>
      <c r="GS39" s="49">
        <f>IF(GS$10="",0,IF(GS$1=MAX($1:$1),$R33-SUM($T39:GR39),IF(GS$1=1,SUMIFS(33:33,$1:$1,"&gt;="&amp;1,$1:$1,"&lt;="&amp;INT(-$N39/30))+(-$N39/30-INT(-$N39/30))*SUMIFS(33:33,$1:$1,INT(-$N39/30)+1),0)+(-$N39/30-INT(-$N39/30))*SUMIFS(33:33,$1:$1,GS$1+INT(-$N39/30)+1)+(INT(-$N39/30)+1--$N39/30)*SUMIFS(33:33,$1:$1,GS$1+INT(-$N39/30))))</f>
        <v>0</v>
      </c>
      <c r="GT39" s="49">
        <f>IF(GT$10="",0,IF(GT$1=MAX($1:$1),$R33-SUM($T39:GS39),IF(GT$1=1,SUMIFS(33:33,$1:$1,"&gt;="&amp;1,$1:$1,"&lt;="&amp;INT(-$N39/30))+(-$N39/30-INT(-$N39/30))*SUMIFS(33:33,$1:$1,INT(-$N39/30)+1),0)+(-$N39/30-INT(-$N39/30))*SUMIFS(33:33,$1:$1,GT$1+INT(-$N39/30)+1)+(INT(-$N39/30)+1--$N39/30)*SUMIFS(33:33,$1:$1,GT$1+INT(-$N39/30))))</f>
        <v>0</v>
      </c>
      <c r="GU39" s="49">
        <f>IF(GU$10="",0,IF(GU$1=MAX($1:$1),$R33-SUM($T39:GT39),IF(GU$1=1,SUMIFS(33:33,$1:$1,"&gt;="&amp;1,$1:$1,"&lt;="&amp;INT(-$N39/30))+(-$N39/30-INT(-$N39/30))*SUMIFS(33:33,$1:$1,INT(-$N39/30)+1),0)+(-$N39/30-INT(-$N39/30))*SUMIFS(33:33,$1:$1,GU$1+INT(-$N39/30)+1)+(INT(-$N39/30)+1--$N39/30)*SUMIFS(33:33,$1:$1,GU$1+INT(-$N39/30))))</f>
        <v>0</v>
      </c>
      <c r="GV39" s="49">
        <f>IF(GV$10="",0,IF(GV$1=MAX($1:$1),$R33-SUM($T39:GU39),IF(GV$1=1,SUMIFS(33:33,$1:$1,"&gt;="&amp;1,$1:$1,"&lt;="&amp;INT(-$N39/30))+(-$N39/30-INT(-$N39/30))*SUMIFS(33:33,$1:$1,INT(-$N39/30)+1),0)+(-$N39/30-INT(-$N39/30))*SUMIFS(33:33,$1:$1,GV$1+INT(-$N39/30)+1)+(INT(-$N39/30)+1--$N39/30)*SUMIFS(33:33,$1:$1,GV$1+INT(-$N39/30))))</f>
        <v>0</v>
      </c>
      <c r="GW39" s="49">
        <f>IF(GW$10="",0,IF(GW$1=MAX($1:$1),$R33-SUM($T39:GV39),IF(GW$1=1,SUMIFS(33:33,$1:$1,"&gt;="&amp;1,$1:$1,"&lt;="&amp;INT(-$N39/30))+(-$N39/30-INT(-$N39/30))*SUMIFS(33:33,$1:$1,INT(-$N39/30)+1),0)+(-$N39/30-INT(-$N39/30))*SUMIFS(33:33,$1:$1,GW$1+INT(-$N39/30)+1)+(INT(-$N39/30)+1--$N39/30)*SUMIFS(33:33,$1:$1,GW$1+INT(-$N39/30))))</f>
        <v>0</v>
      </c>
      <c r="GX39" s="49">
        <f>IF(GX$10="",0,IF(GX$1=MAX($1:$1),$R33-SUM($T39:GW39),IF(GX$1=1,SUMIFS(33:33,$1:$1,"&gt;="&amp;1,$1:$1,"&lt;="&amp;INT(-$N39/30))+(-$N39/30-INT(-$N39/30))*SUMIFS(33:33,$1:$1,INT(-$N39/30)+1),0)+(-$N39/30-INT(-$N39/30))*SUMIFS(33:33,$1:$1,GX$1+INT(-$N39/30)+1)+(INT(-$N39/30)+1--$N39/30)*SUMIFS(33:33,$1:$1,GX$1+INT(-$N39/30))))</f>
        <v>0</v>
      </c>
      <c r="GY39" s="49">
        <f>IF(GY$10="",0,IF(GY$1=MAX($1:$1),$R33-SUM($T39:GX39),IF(GY$1=1,SUMIFS(33:33,$1:$1,"&gt;="&amp;1,$1:$1,"&lt;="&amp;INT(-$N39/30))+(-$N39/30-INT(-$N39/30))*SUMIFS(33:33,$1:$1,INT(-$N39/30)+1),0)+(-$N39/30-INT(-$N39/30))*SUMIFS(33:33,$1:$1,GY$1+INT(-$N39/30)+1)+(INT(-$N39/30)+1--$N39/30)*SUMIFS(33:33,$1:$1,GY$1+INT(-$N39/30))))</f>
        <v>0</v>
      </c>
      <c r="GZ39" s="49">
        <f>IF(GZ$10="",0,IF(GZ$1=MAX($1:$1),$R33-SUM($T39:GY39),IF(GZ$1=1,SUMIFS(33:33,$1:$1,"&gt;="&amp;1,$1:$1,"&lt;="&amp;INT(-$N39/30))+(-$N39/30-INT(-$N39/30))*SUMIFS(33:33,$1:$1,INT(-$N39/30)+1),0)+(-$N39/30-INT(-$N39/30))*SUMIFS(33:33,$1:$1,GZ$1+INT(-$N39/30)+1)+(INT(-$N39/30)+1--$N39/30)*SUMIFS(33:33,$1:$1,GZ$1+INT(-$N39/30))))</f>
        <v>0</v>
      </c>
      <c r="HA39" s="49">
        <f>IF(HA$10="",0,IF(HA$1=MAX($1:$1),$R33-SUM($T39:GZ39),IF(HA$1=1,SUMIFS(33:33,$1:$1,"&gt;="&amp;1,$1:$1,"&lt;="&amp;INT(-$N39/30))+(-$N39/30-INT(-$N39/30))*SUMIFS(33:33,$1:$1,INT(-$N39/30)+1),0)+(-$N39/30-INT(-$N39/30))*SUMIFS(33:33,$1:$1,HA$1+INT(-$N39/30)+1)+(INT(-$N39/30)+1--$N39/30)*SUMIFS(33:33,$1:$1,HA$1+INT(-$N39/30))))</f>
        <v>0</v>
      </c>
      <c r="HB39" s="49">
        <f>IF(HB$10="",0,IF(HB$1=MAX($1:$1),$R33-SUM($T39:HA39),IF(HB$1=1,SUMIFS(33:33,$1:$1,"&gt;="&amp;1,$1:$1,"&lt;="&amp;INT(-$N39/30))+(-$N39/30-INT(-$N39/30))*SUMIFS(33:33,$1:$1,INT(-$N39/30)+1),0)+(-$N39/30-INT(-$N39/30))*SUMIFS(33:33,$1:$1,HB$1+INT(-$N39/30)+1)+(INT(-$N39/30)+1--$N39/30)*SUMIFS(33:33,$1:$1,HB$1+INT(-$N39/30))))</f>
        <v>0</v>
      </c>
      <c r="HC39" s="49">
        <f>IF(HC$10="",0,IF(HC$1=MAX($1:$1),$R33-SUM($T39:HB39),IF(HC$1=1,SUMIFS(33:33,$1:$1,"&gt;="&amp;1,$1:$1,"&lt;="&amp;INT(-$N39/30))+(-$N39/30-INT(-$N39/30))*SUMIFS(33:33,$1:$1,INT(-$N39/30)+1),0)+(-$N39/30-INT(-$N39/30))*SUMIFS(33:33,$1:$1,HC$1+INT(-$N39/30)+1)+(INT(-$N39/30)+1--$N39/30)*SUMIFS(33:33,$1:$1,HC$1+INT(-$N39/30))))</f>
        <v>0</v>
      </c>
      <c r="HD39" s="49">
        <f>IF(HD$10="",0,IF(HD$1=MAX($1:$1),$R33-SUM($T39:HC39),IF(HD$1=1,SUMIFS(33:33,$1:$1,"&gt;="&amp;1,$1:$1,"&lt;="&amp;INT(-$N39/30))+(-$N39/30-INT(-$N39/30))*SUMIFS(33:33,$1:$1,INT(-$N39/30)+1),0)+(-$N39/30-INT(-$N39/30))*SUMIFS(33:33,$1:$1,HD$1+INT(-$N39/30)+1)+(INT(-$N39/30)+1--$N39/30)*SUMIFS(33:33,$1:$1,HD$1+INT(-$N39/30))))</f>
        <v>0</v>
      </c>
      <c r="HE39" s="49">
        <f>IF(HE$10="",0,IF(HE$1=MAX($1:$1),$R33-SUM($T39:HD39),IF(HE$1=1,SUMIFS(33:33,$1:$1,"&gt;="&amp;1,$1:$1,"&lt;="&amp;INT(-$N39/30))+(-$N39/30-INT(-$N39/30))*SUMIFS(33:33,$1:$1,INT(-$N39/30)+1),0)+(-$N39/30-INT(-$N39/30))*SUMIFS(33:33,$1:$1,HE$1+INT(-$N39/30)+1)+(INT(-$N39/30)+1--$N39/30)*SUMIFS(33:33,$1:$1,HE$1+INT(-$N39/30))))</f>
        <v>0</v>
      </c>
      <c r="HF39" s="49">
        <f>IF(HF$10="",0,IF(HF$1=MAX($1:$1),$R33-SUM($T39:HE39),IF(HF$1=1,SUMIFS(33:33,$1:$1,"&gt;="&amp;1,$1:$1,"&lt;="&amp;INT(-$N39/30))+(-$N39/30-INT(-$N39/30))*SUMIFS(33:33,$1:$1,INT(-$N39/30)+1),0)+(-$N39/30-INT(-$N39/30))*SUMIFS(33:33,$1:$1,HF$1+INT(-$N39/30)+1)+(INT(-$N39/30)+1--$N39/30)*SUMIFS(33:33,$1:$1,HF$1+INT(-$N39/30))))</f>
        <v>0</v>
      </c>
      <c r="HG39" s="49">
        <f>IF(HG$10="",0,IF(HG$1=MAX($1:$1),$R33-SUM($T39:HF39),IF(HG$1=1,SUMIFS(33:33,$1:$1,"&gt;="&amp;1,$1:$1,"&lt;="&amp;INT(-$N39/30))+(-$N39/30-INT(-$N39/30))*SUMIFS(33:33,$1:$1,INT(-$N39/30)+1),0)+(-$N39/30-INT(-$N39/30))*SUMIFS(33:33,$1:$1,HG$1+INT(-$N39/30)+1)+(INT(-$N39/30)+1--$N39/30)*SUMIFS(33:33,$1:$1,HG$1+INT(-$N39/30))))</f>
        <v>0</v>
      </c>
      <c r="HH39" s="49">
        <f>IF(HH$10="",0,IF(HH$1=MAX($1:$1),$R33-SUM($T39:HG39),IF(HH$1=1,SUMIFS(33:33,$1:$1,"&gt;="&amp;1,$1:$1,"&lt;="&amp;INT(-$N39/30))+(-$N39/30-INT(-$N39/30))*SUMIFS(33:33,$1:$1,INT(-$N39/30)+1),0)+(-$N39/30-INT(-$N39/30))*SUMIFS(33:33,$1:$1,HH$1+INT(-$N39/30)+1)+(INT(-$N39/30)+1--$N39/30)*SUMIFS(33:33,$1:$1,HH$1+INT(-$N39/30))))</f>
        <v>0</v>
      </c>
      <c r="HI39" s="49">
        <f>IF(HI$10="",0,IF(HI$1=MAX($1:$1),$R33-SUM($T39:HH39),IF(HI$1=1,SUMIFS(33:33,$1:$1,"&gt;="&amp;1,$1:$1,"&lt;="&amp;INT(-$N39/30))+(-$N39/30-INT(-$N39/30))*SUMIFS(33:33,$1:$1,INT(-$N39/30)+1),0)+(-$N39/30-INT(-$N39/30))*SUMIFS(33:33,$1:$1,HI$1+INT(-$N39/30)+1)+(INT(-$N39/30)+1--$N39/30)*SUMIFS(33:33,$1:$1,HI$1+INT(-$N39/30))))</f>
        <v>0</v>
      </c>
      <c r="HJ39" s="49">
        <f>IF(HJ$10="",0,IF(HJ$1=MAX($1:$1),$R33-SUM($T39:HI39),IF(HJ$1=1,SUMIFS(33:33,$1:$1,"&gt;="&amp;1,$1:$1,"&lt;="&amp;INT(-$N39/30))+(-$N39/30-INT(-$N39/30))*SUMIFS(33:33,$1:$1,INT(-$N39/30)+1),0)+(-$N39/30-INT(-$N39/30))*SUMIFS(33:33,$1:$1,HJ$1+INT(-$N39/30)+1)+(INT(-$N39/30)+1--$N39/30)*SUMIFS(33:33,$1:$1,HJ$1+INT(-$N39/30))))</f>
        <v>0</v>
      </c>
      <c r="HK39" s="49">
        <f>IF(HK$10="",0,IF(HK$1=MAX($1:$1),$R33-SUM($T39:HJ39),IF(HK$1=1,SUMIFS(33:33,$1:$1,"&gt;="&amp;1,$1:$1,"&lt;="&amp;INT(-$N39/30))+(-$N39/30-INT(-$N39/30))*SUMIFS(33:33,$1:$1,INT(-$N39/30)+1),0)+(-$N39/30-INT(-$N39/30))*SUMIFS(33:33,$1:$1,HK$1+INT(-$N39/30)+1)+(INT(-$N39/30)+1--$N39/30)*SUMIFS(33:33,$1:$1,HK$1+INT(-$N39/30))))</f>
        <v>0</v>
      </c>
      <c r="HL39" s="49">
        <f>IF(HL$10="",0,IF(HL$1=MAX($1:$1),$R33-SUM($T39:HK39),IF(HL$1=1,SUMIFS(33:33,$1:$1,"&gt;="&amp;1,$1:$1,"&lt;="&amp;INT(-$N39/30))+(-$N39/30-INT(-$N39/30))*SUMIFS(33:33,$1:$1,INT(-$N39/30)+1),0)+(-$N39/30-INT(-$N39/30))*SUMIFS(33:33,$1:$1,HL$1+INT(-$N39/30)+1)+(INT(-$N39/30)+1--$N39/30)*SUMIFS(33:33,$1:$1,HL$1+INT(-$N39/30))))</f>
        <v>0</v>
      </c>
      <c r="HM39" s="4"/>
      <c r="HN39" s="4"/>
    </row>
    <row r="40" spans="1:222" s="1" customFormat="1" ht="10.199999999999999" x14ac:dyDescent="0.2">
      <c r="A40" s="4"/>
      <c r="B40" s="4"/>
      <c r="C40" s="4"/>
      <c r="D40" s="4"/>
      <c r="E40" s="43" t="str">
        <f>E37</f>
        <v>оборачиваемость кредиторской задолж-ти</v>
      </c>
      <c r="F40" s="4"/>
      <c r="G40" s="4"/>
      <c r="H40" s="43" t="str">
        <f>списки!$K$15</f>
        <v>работы подрядные</v>
      </c>
      <c r="I40" s="4"/>
      <c r="J40" s="4"/>
      <c r="K40" s="31" t="str">
        <f>IF($E40="","",INDEX(kpi!$H:$H,SUMIFS(kpi!$B:$B,kpi!$E:$E,$E40)))</f>
        <v>дни</v>
      </c>
      <c r="L40" s="4"/>
      <c r="M40" s="44" t="s">
        <v>6</v>
      </c>
      <c r="N40" s="91">
        <v>5</v>
      </c>
      <c r="O40" s="45"/>
      <c r="P40" s="4"/>
      <c r="Q40" s="4"/>
      <c r="R40" s="89">
        <f t="shared" si="224"/>
        <v>11800</v>
      </c>
      <c r="S40" s="4"/>
      <c r="T40" s="4"/>
      <c r="U40" s="49">
        <f>IF(U$10="",0,IF(U$1=MAX($1:$1),$R34-SUM($T40:T40),IF(U$1=1,SUMIFS(34:34,$1:$1,"&gt;="&amp;1,$1:$1,"&lt;="&amp;INT(-$N40/30))+(-$N40/30-INT(-$N40/30))*SUMIFS(34:34,$1:$1,INT(-$N40/30)+1),0)+(-$N40/30-INT(-$N40/30))*SUMIFS(34:34,$1:$1,U$1+INT(-$N40/30)+1)+(INT(-$N40/30)+1--$N40/30)*SUMIFS(34:34,$1:$1,U$1+INT(-$N40/30))))</f>
        <v>0</v>
      </c>
      <c r="V40" s="49">
        <f>IF(V$10="",0,IF(V$1=MAX($1:$1),$R34-SUM($T40:U40),IF(V$1=1,SUMIFS(34:34,$1:$1,"&gt;="&amp;1,$1:$1,"&lt;="&amp;INT(-$N40/30))+(-$N40/30-INT(-$N40/30))*SUMIFS(34:34,$1:$1,INT(-$N40/30)+1),0)+(-$N40/30-INT(-$N40/30))*SUMIFS(34:34,$1:$1,V$1+INT(-$N40/30)+1)+(INT(-$N40/30)+1--$N40/30)*SUMIFS(34:34,$1:$1,V$1+INT(-$N40/30))))</f>
        <v>83.333333333333343</v>
      </c>
      <c r="W40" s="49">
        <f>IF(W$10="",0,IF(W$1=MAX($1:$1),$R34-SUM($T40:V40),IF(W$1=1,SUMIFS(34:34,$1:$1,"&gt;="&amp;1,$1:$1,"&lt;="&amp;INT(-$N40/30))+(-$N40/30-INT(-$N40/30))*SUMIFS(34:34,$1:$1,INT(-$N40/30)+1),0)+(-$N40/30-INT(-$N40/30))*SUMIFS(34:34,$1:$1,W$1+INT(-$N40/30)+1)+(INT(-$N40/30)+1--$N40/30)*SUMIFS(34:34,$1:$1,W$1+INT(-$N40/30))))</f>
        <v>266.66666666666669</v>
      </c>
      <c r="X40" s="49">
        <f>IF(X$10="",0,IF(X$1=MAX($1:$1),$R34-SUM($T40:W40),IF(X$1=1,SUMIFS(34:34,$1:$1,"&gt;="&amp;1,$1:$1,"&lt;="&amp;INT(-$N40/30))+(-$N40/30-INT(-$N40/30))*SUMIFS(34:34,$1:$1,INT(-$N40/30)+1),0)+(-$N40/30-INT(-$N40/30))*SUMIFS(34:34,$1:$1,X$1+INT(-$N40/30)+1)+(INT(-$N40/30)+1--$N40/30)*SUMIFS(34:34,$1:$1,X$1+INT(-$N40/30))))</f>
        <v>216.66666666666669</v>
      </c>
      <c r="Y40" s="49">
        <f>IF(Y$10="",0,IF(Y$1=MAX($1:$1),$R34-SUM($T40:X40),IF(Y$1=1,SUMIFS(34:34,$1:$1,"&gt;="&amp;1,$1:$1,"&lt;="&amp;INT(-$N40/30))+(-$N40/30-INT(-$N40/30))*SUMIFS(34:34,$1:$1,INT(-$N40/30)+1),0)+(-$N40/30-INT(-$N40/30))*SUMIFS(34:34,$1:$1,Y$1+INT(-$N40/30)+1)+(INT(-$N40/30)+1--$N40/30)*SUMIFS(34:34,$1:$1,Y$1+INT(-$N40/30))))</f>
        <v>1033.3333333333333</v>
      </c>
      <c r="Z40" s="49">
        <f>IF(Z$10="",0,IF(Z$1=MAX($1:$1),$R34-SUM($T40:Y40),IF(Z$1=1,SUMIFS(34:34,$1:$1,"&gt;="&amp;1,$1:$1,"&lt;="&amp;INT(-$N40/30))+(-$N40/30-INT(-$N40/30))*SUMIFS(34:34,$1:$1,INT(-$N40/30)+1),0)+(-$N40/30-INT(-$N40/30))*SUMIFS(34:34,$1:$1,Z$1+INT(-$N40/30)+1)+(INT(-$N40/30)+1--$N40/30)*SUMIFS(34:34,$1:$1,Z$1+INT(-$N40/30))))</f>
        <v>1200</v>
      </c>
      <c r="AA40" s="49">
        <f>IF(AA$10="",0,IF(AA$1=MAX($1:$1),$R34-SUM($T40:Z40),IF(AA$1=1,SUMIFS(34:34,$1:$1,"&gt;="&amp;1,$1:$1,"&lt;="&amp;INT(-$N40/30))+(-$N40/30-INT(-$N40/30))*SUMIFS(34:34,$1:$1,INT(-$N40/30)+1),0)+(-$N40/30-INT(-$N40/30))*SUMIFS(34:34,$1:$1,AA$1+INT(-$N40/30)+1)+(INT(-$N40/30)+1--$N40/30)*SUMIFS(34:34,$1:$1,AA$1+INT(-$N40/30))))</f>
        <v>866.66666666666674</v>
      </c>
      <c r="AB40" s="49">
        <f>IF(AB$10="",0,IF(AB$1=MAX($1:$1),$R34-SUM($T40:AA40),IF(AB$1=1,SUMIFS(34:34,$1:$1,"&gt;="&amp;1,$1:$1,"&lt;="&amp;INT(-$N40/30))+(-$N40/30-INT(-$N40/30))*SUMIFS(34:34,$1:$1,INT(-$N40/30)+1),0)+(-$N40/30-INT(-$N40/30))*SUMIFS(34:34,$1:$1,AB$1+INT(-$N40/30)+1)+(INT(-$N40/30)+1--$N40/30)*SUMIFS(34:34,$1:$1,AB$1+INT(-$N40/30))))</f>
        <v>2133.3333333333335</v>
      </c>
      <c r="AC40" s="49">
        <f>IF(AC$10="",0,IF(AC$1=MAX($1:$1),$R34-SUM($T40:AB40),IF(AC$1=1,SUMIFS(34:34,$1:$1,"&gt;="&amp;1,$1:$1,"&lt;="&amp;INT(-$N40/30))+(-$N40/30-INT(-$N40/30))*SUMIFS(34:34,$1:$1,INT(-$N40/30)+1),0)+(-$N40/30-INT(-$N40/30))*SUMIFS(34:34,$1:$1,AC$1+INT(-$N40/30)+1)+(INT(-$N40/30)+1--$N40/30)*SUMIFS(34:34,$1:$1,AC$1+INT(-$N40/30))))</f>
        <v>3400</v>
      </c>
      <c r="AD40" s="49">
        <f>IF(AD$10="",0,IF(AD$1=MAX($1:$1),$R34-SUM($T40:AC40),IF(AD$1=1,SUMIFS(34:34,$1:$1,"&gt;="&amp;1,$1:$1,"&lt;="&amp;INT(-$N40/30))+(-$N40/30-INT(-$N40/30))*SUMIFS(34:34,$1:$1,INT(-$N40/30)+1),0)+(-$N40/30-INT(-$N40/30))*SUMIFS(34:34,$1:$1,AD$1+INT(-$N40/30)+1)+(INT(-$N40/30)+1--$N40/30)*SUMIFS(34:34,$1:$1,AD$1+INT(-$N40/30))))</f>
        <v>2600</v>
      </c>
      <c r="AE40" s="49">
        <f>IF(AE$10="",0,IF(AE$1=MAX($1:$1),$R34-SUM($T40:AD40),IF(AE$1=1,SUMIFS(34:34,$1:$1,"&gt;="&amp;1,$1:$1,"&lt;="&amp;INT(-$N40/30))+(-$N40/30-INT(-$N40/30))*SUMIFS(34:34,$1:$1,INT(-$N40/30)+1),0)+(-$N40/30-INT(-$N40/30))*SUMIFS(34:34,$1:$1,AE$1+INT(-$N40/30)+1)+(INT(-$N40/30)+1--$N40/30)*SUMIFS(34:34,$1:$1,AE$1+INT(-$N40/30))))</f>
        <v>0</v>
      </c>
      <c r="AF40" s="49">
        <f>IF(AF$10="",0,IF(AF$1=MAX($1:$1),$R34-SUM($T40:AE40),IF(AF$1=1,SUMIFS(34:34,$1:$1,"&gt;="&amp;1,$1:$1,"&lt;="&amp;INT(-$N40/30))+(-$N40/30-INT(-$N40/30))*SUMIFS(34:34,$1:$1,INT(-$N40/30)+1),0)+(-$N40/30-INT(-$N40/30))*SUMIFS(34:34,$1:$1,AF$1+INT(-$N40/30)+1)+(INT(-$N40/30)+1--$N40/30)*SUMIFS(34:34,$1:$1,AF$1+INT(-$N40/30))))</f>
        <v>0</v>
      </c>
      <c r="AG40" s="49">
        <f>IF(AG$10="",0,IF(AG$1=MAX($1:$1),$R34-SUM($T40:AF40),IF(AG$1=1,SUMIFS(34:34,$1:$1,"&gt;="&amp;1,$1:$1,"&lt;="&amp;INT(-$N40/30))+(-$N40/30-INT(-$N40/30))*SUMIFS(34:34,$1:$1,INT(-$N40/30)+1),0)+(-$N40/30-INT(-$N40/30))*SUMIFS(34:34,$1:$1,AG$1+INT(-$N40/30)+1)+(INT(-$N40/30)+1--$N40/30)*SUMIFS(34:34,$1:$1,AG$1+INT(-$N40/30))))</f>
        <v>0</v>
      </c>
      <c r="AH40" s="49">
        <f>IF(AH$10="",0,IF(AH$1=MAX($1:$1),$R34-SUM($T40:AG40),IF(AH$1=1,SUMIFS(34:34,$1:$1,"&gt;="&amp;1,$1:$1,"&lt;="&amp;INT(-$N40/30))+(-$N40/30-INT(-$N40/30))*SUMIFS(34:34,$1:$1,INT(-$N40/30)+1),0)+(-$N40/30-INT(-$N40/30))*SUMIFS(34:34,$1:$1,AH$1+INT(-$N40/30)+1)+(INT(-$N40/30)+1--$N40/30)*SUMIFS(34:34,$1:$1,AH$1+INT(-$N40/30))))</f>
        <v>0</v>
      </c>
      <c r="AI40" s="49">
        <f>IF(AI$10="",0,IF(AI$1=MAX($1:$1),$R34-SUM($T40:AH40),IF(AI$1=1,SUMIFS(34:34,$1:$1,"&gt;="&amp;1,$1:$1,"&lt;="&amp;INT(-$N40/30))+(-$N40/30-INT(-$N40/30))*SUMIFS(34:34,$1:$1,INT(-$N40/30)+1),0)+(-$N40/30-INT(-$N40/30))*SUMIFS(34:34,$1:$1,AI$1+INT(-$N40/30)+1)+(INT(-$N40/30)+1--$N40/30)*SUMIFS(34:34,$1:$1,AI$1+INT(-$N40/30))))</f>
        <v>0</v>
      </c>
      <c r="AJ40" s="49">
        <f>IF(AJ$10="",0,IF(AJ$1=MAX($1:$1),$R34-SUM($T40:AI40),IF(AJ$1=1,SUMIFS(34:34,$1:$1,"&gt;="&amp;1,$1:$1,"&lt;="&amp;INT(-$N40/30))+(-$N40/30-INT(-$N40/30))*SUMIFS(34:34,$1:$1,INT(-$N40/30)+1),0)+(-$N40/30-INT(-$N40/30))*SUMIFS(34:34,$1:$1,AJ$1+INT(-$N40/30)+1)+(INT(-$N40/30)+1--$N40/30)*SUMIFS(34:34,$1:$1,AJ$1+INT(-$N40/30))))</f>
        <v>0</v>
      </c>
      <c r="AK40" s="49">
        <f>IF(AK$10="",0,IF(AK$1=MAX($1:$1),$R34-SUM($T40:AJ40),IF(AK$1=1,SUMIFS(34:34,$1:$1,"&gt;="&amp;1,$1:$1,"&lt;="&amp;INT(-$N40/30))+(-$N40/30-INT(-$N40/30))*SUMIFS(34:34,$1:$1,INT(-$N40/30)+1),0)+(-$N40/30-INT(-$N40/30))*SUMIFS(34:34,$1:$1,AK$1+INT(-$N40/30)+1)+(INT(-$N40/30)+1--$N40/30)*SUMIFS(34:34,$1:$1,AK$1+INT(-$N40/30))))</f>
        <v>0</v>
      </c>
      <c r="AL40" s="49">
        <f>IF(AL$10="",0,IF(AL$1=MAX($1:$1),$R34-SUM($T40:AK40),IF(AL$1=1,SUMIFS(34:34,$1:$1,"&gt;="&amp;1,$1:$1,"&lt;="&amp;INT(-$N40/30))+(-$N40/30-INT(-$N40/30))*SUMIFS(34:34,$1:$1,INT(-$N40/30)+1),0)+(-$N40/30-INT(-$N40/30))*SUMIFS(34:34,$1:$1,AL$1+INT(-$N40/30)+1)+(INT(-$N40/30)+1--$N40/30)*SUMIFS(34:34,$1:$1,AL$1+INT(-$N40/30))))</f>
        <v>0</v>
      </c>
      <c r="AM40" s="49">
        <f>IF(AM$10="",0,IF(AM$1=MAX($1:$1),$R34-SUM($T40:AL40),IF(AM$1=1,SUMIFS(34:34,$1:$1,"&gt;="&amp;1,$1:$1,"&lt;="&amp;INT(-$N40/30))+(-$N40/30-INT(-$N40/30))*SUMIFS(34:34,$1:$1,INT(-$N40/30)+1),0)+(-$N40/30-INT(-$N40/30))*SUMIFS(34:34,$1:$1,AM$1+INT(-$N40/30)+1)+(INT(-$N40/30)+1--$N40/30)*SUMIFS(34:34,$1:$1,AM$1+INT(-$N40/30))))</f>
        <v>0</v>
      </c>
      <c r="AN40" s="49">
        <f>IF(AN$10="",0,IF(AN$1=MAX($1:$1),$R34-SUM($T40:AM40),IF(AN$1=1,SUMIFS(34:34,$1:$1,"&gt;="&amp;1,$1:$1,"&lt;="&amp;INT(-$N40/30))+(-$N40/30-INT(-$N40/30))*SUMIFS(34:34,$1:$1,INT(-$N40/30)+1),0)+(-$N40/30-INT(-$N40/30))*SUMIFS(34:34,$1:$1,AN$1+INT(-$N40/30)+1)+(INT(-$N40/30)+1--$N40/30)*SUMIFS(34:34,$1:$1,AN$1+INT(-$N40/30))))</f>
        <v>0</v>
      </c>
      <c r="AO40" s="49">
        <f>IF(AO$10="",0,IF(AO$1=MAX($1:$1),$R34-SUM($T40:AN40),IF(AO$1=1,SUMIFS(34:34,$1:$1,"&gt;="&amp;1,$1:$1,"&lt;="&amp;INT(-$N40/30))+(-$N40/30-INT(-$N40/30))*SUMIFS(34:34,$1:$1,INT(-$N40/30)+1),0)+(-$N40/30-INT(-$N40/30))*SUMIFS(34:34,$1:$1,AO$1+INT(-$N40/30)+1)+(INT(-$N40/30)+1--$N40/30)*SUMIFS(34:34,$1:$1,AO$1+INT(-$N40/30))))</f>
        <v>0</v>
      </c>
      <c r="AP40" s="49">
        <f>IF(AP$10="",0,IF(AP$1=MAX($1:$1),$R34-SUM($T40:AO40),IF(AP$1=1,SUMIFS(34:34,$1:$1,"&gt;="&amp;1,$1:$1,"&lt;="&amp;INT(-$N40/30))+(-$N40/30-INT(-$N40/30))*SUMIFS(34:34,$1:$1,INT(-$N40/30)+1),0)+(-$N40/30-INT(-$N40/30))*SUMIFS(34:34,$1:$1,AP$1+INT(-$N40/30)+1)+(INT(-$N40/30)+1--$N40/30)*SUMIFS(34:34,$1:$1,AP$1+INT(-$N40/30))))</f>
        <v>0</v>
      </c>
      <c r="AQ40" s="49">
        <f>IF(AQ$10="",0,IF(AQ$1=MAX($1:$1),$R34-SUM($T40:AP40),IF(AQ$1=1,SUMIFS(34:34,$1:$1,"&gt;="&amp;1,$1:$1,"&lt;="&amp;INT(-$N40/30))+(-$N40/30-INT(-$N40/30))*SUMIFS(34:34,$1:$1,INT(-$N40/30)+1),0)+(-$N40/30-INT(-$N40/30))*SUMIFS(34:34,$1:$1,AQ$1+INT(-$N40/30)+1)+(INT(-$N40/30)+1--$N40/30)*SUMIFS(34:34,$1:$1,AQ$1+INT(-$N40/30))))</f>
        <v>0</v>
      </c>
      <c r="AR40" s="49">
        <f>IF(AR$10="",0,IF(AR$1=MAX($1:$1),$R34-SUM($T40:AQ40),IF(AR$1=1,SUMIFS(34:34,$1:$1,"&gt;="&amp;1,$1:$1,"&lt;="&amp;INT(-$N40/30))+(-$N40/30-INT(-$N40/30))*SUMIFS(34:34,$1:$1,INT(-$N40/30)+1),0)+(-$N40/30-INT(-$N40/30))*SUMIFS(34:34,$1:$1,AR$1+INT(-$N40/30)+1)+(INT(-$N40/30)+1--$N40/30)*SUMIFS(34:34,$1:$1,AR$1+INT(-$N40/30))))</f>
        <v>0</v>
      </c>
      <c r="AS40" s="49">
        <f>IF(AS$10="",0,IF(AS$1=MAX($1:$1),$R34-SUM($T40:AR40),IF(AS$1=1,SUMIFS(34:34,$1:$1,"&gt;="&amp;1,$1:$1,"&lt;="&amp;INT(-$N40/30))+(-$N40/30-INT(-$N40/30))*SUMIFS(34:34,$1:$1,INT(-$N40/30)+1),0)+(-$N40/30-INT(-$N40/30))*SUMIFS(34:34,$1:$1,AS$1+INT(-$N40/30)+1)+(INT(-$N40/30)+1--$N40/30)*SUMIFS(34:34,$1:$1,AS$1+INT(-$N40/30))))</f>
        <v>0</v>
      </c>
      <c r="AT40" s="49">
        <f>IF(AT$10="",0,IF(AT$1=MAX($1:$1),$R34-SUM($T40:AS40),IF(AT$1=1,SUMIFS(34:34,$1:$1,"&gt;="&amp;1,$1:$1,"&lt;="&amp;INT(-$N40/30))+(-$N40/30-INT(-$N40/30))*SUMIFS(34:34,$1:$1,INT(-$N40/30)+1),0)+(-$N40/30-INT(-$N40/30))*SUMIFS(34:34,$1:$1,AT$1+INT(-$N40/30)+1)+(INT(-$N40/30)+1--$N40/30)*SUMIFS(34:34,$1:$1,AT$1+INT(-$N40/30))))</f>
        <v>0</v>
      </c>
      <c r="AU40" s="49">
        <f>IF(AU$10="",0,IF(AU$1=MAX($1:$1),$R34-SUM($T40:AT40),IF(AU$1=1,SUMIFS(34:34,$1:$1,"&gt;="&amp;1,$1:$1,"&lt;="&amp;INT(-$N40/30))+(-$N40/30-INT(-$N40/30))*SUMIFS(34:34,$1:$1,INT(-$N40/30)+1),0)+(-$N40/30-INT(-$N40/30))*SUMIFS(34:34,$1:$1,AU$1+INT(-$N40/30)+1)+(INT(-$N40/30)+1--$N40/30)*SUMIFS(34:34,$1:$1,AU$1+INT(-$N40/30))))</f>
        <v>0</v>
      </c>
      <c r="AV40" s="49">
        <f>IF(AV$10="",0,IF(AV$1=MAX($1:$1),$R34-SUM($T40:AU40),IF(AV$1=1,SUMIFS(34:34,$1:$1,"&gt;="&amp;1,$1:$1,"&lt;="&amp;INT(-$N40/30))+(-$N40/30-INT(-$N40/30))*SUMIFS(34:34,$1:$1,INT(-$N40/30)+1),0)+(-$N40/30-INT(-$N40/30))*SUMIFS(34:34,$1:$1,AV$1+INT(-$N40/30)+1)+(INT(-$N40/30)+1--$N40/30)*SUMIFS(34:34,$1:$1,AV$1+INT(-$N40/30))))</f>
        <v>0</v>
      </c>
      <c r="AW40" s="49">
        <f>IF(AW$10="",0,IF(AW$1=MAX($1:$1),$R34-SUM($T40:AV40),IF(AW$1=1,SUMIFS(34:34,$1:$1,"&gt;="&amp;1,$1:$1,"&lt;="&amp;INT(-$N40/30))+(-$N40/30-INT(-$N40/30))*SUMIFS(34:34,$1:$1,INT(-$N40/30)+1),0)+(-$N40/30-INT(-$N40/30))*SUMIFS(34:34,$1:$1,AW$1+INT(-$N40/30)+1)+(INT(-$N40/30)+1--$N40/30)*SUMIFS(34:34,$1:$1,AW$1+INT(-$N40/30))))</f>
        <v>0</v>
      </c>
      <c r="AX40" s="49">
        <f>IF(AX$10="",0,IF(AX$1=MAX($1:$1),$R34-SUM($T40:AW40),IF(AX$1=1,SUMIFS(34:34,$1:$1,"&gt;="&amp;1,$1:$1,"&lt;="&amp;INT(-$N40/30))+(-$N40/30-INT(-$N40/30))*SUMIFS(34:34,$1:$1,INT(-$N40/30)+1),0)+(-$N40/30-INT(-$N40/30))*SUMIFS(34:34,$1:$1,AX$1+INT(-$N40/30)+1)+(INT(-$N40/30)+1--$N40/30)*SUMIFS(34:34,$1:$1,AX$1+INT(-$N40/30))))</f>
        <v>0</v>
      </c>
      <c r="AY40" s="49">
        <f>IF(AY$10="",0,IF(AY$1=MAX($1:$1),$R34-SUM($T40:AX40),IF(AY$1=1,SUMIFS(34:34,$1:$1,"&gt;="&amp;1,$1:$1,"&lt;="&amp;INT(-$N40/30))+(-$N40/30-INT(-$N40/30))*SUMIFS(34:34,$1:$1,INT(-$N40/30)+1),0)+(-$N40/30-INT(-$N40/30))*SUMIFS(34:34,$1:$1,AY$1+INT(-$N40/30)+1)+(INT(-$N40/30)+1--$N40/30)*SUMIFS(34:34,$1:$1,AY$1+INT(-$N40/30))))</f>
        <v>0</v>
      </c>
      <c r="AZ40" s="49">
        <f>IF(AZ$10="",0,IF(AZ$1=MAX($1:$1),$R34-SUM($T40:AY40),IF(AZ$1=1,SUMIFS(34:34,$1:$1,"&gt;="&amp;1,$1:$1,"&lt;="&amp;INT(-$N40/30))+(-$N40/30-INT(-$N40/30))*SUMIFS(34:34,$1:$1,INT(-$N40/30)+1),0)+(-$N40/30-INT(-$N40/30))*SUMIFS(34:34,$1:$1,AZ$1+INT(-$N40/30)+1)+(INT(-$N40/30)+1--$N40/30)*SUMIFS(34:34,$1:$1,AZ$1+INT(-$N40/30))))</f>
        <v>0</v>
      </c>
      <c r="BA40" s="49">
        <f>IF(BA$10="",0,IF(BA$1=MAX($1:$1),$R34-SUM($T40:AZ40),IF(BA$1=1,SUMIFS(34:34,$1:$1,"&gt;="&amp;1,$1:$1,"&lt;="&amp;INT(-$N40/30))+(-$N40/30-INT(-$N40/30))*SUMIFS(34:34,$1:$1,INT(-$N40/30)+1),0)+(-$N40/30-INT(-$N40/30))*SUMIFS(34:34,$1:$1,BA$1+INT(-$N40/30)+1)+(INT(-$N40/30)+1--$N40/30)*SUMIFS(34:34,$1:$1,BA$1+INT(-$N40/30))))</f>
        <v>0</v>
      </c>
      <c r="BB40" s="49">
        <f>IF(BB$10="",0,IF(BB$1=MAX($1:$1),$R34-SUM($T40:BA40),IF(BB$1=1,SUMIFS(34:34,$1:$1,"&gt;="&amp;1,$1:$1,"&lt;="&amp;INT(-$N40/30))+(-$N40/30-INT(-$N40/30))*SUMIFS(34:34,$1:$1,INT(-$N40/30)+1),0)+(-$N40/30-INT(-$N40/30))*SUMIFS(34:34,$1:$1,BB$1+INT(-$N40/30)+1)+(INT(-$N40/30)+1--$N40/30)*SUMIFS(34:34,$1:$1,BB$1+INT(-$N40/30))))</f>
        <v>0</v>
      </c>
      <c r="BC40" s="49">
        <f>IF(BC$10="",0,IF(BC$1=MAX($1:$1),$R34-SUM($T40:BB40),IF(BC$1=1,SUMIFS(34:34,$1:$1,"&gt;="&amp;1,$1:$1,"&lt;="&amp;INT(-$N40/30))+(-$N40/30-INT(-$N40/30))*SUMIFS(34:34,$1:$1,INT(-$N40/30)+1),0)+(-$N40/30-INT(-$N40/30))*SUMIFS(34:34,$1:$1,BC$1+INT(-$N40/30)+1)+(INT(-$N40/30)+1--$N40/30)*SUMIFS(34:34,$1:$1,BC$1+INT(-$N40/30))))</f>
        <v>0</v>
      </c>
      <c r="BD40" s="49">
        <f>IF(BD$10="",0,IF(BD$1=MAX($1:$1),$R34-SUM($T40:BC40),IF(BD$1=1,SUMIFS(34:34,$1:$1,"&gt;="&amp;1,$1:$1,"&lt;="&amp;INT(-$N40/30))+(-$N40/30-INT(-$N40/30))*SUMIFS(34:34,$1:$1,INT(-$N40/30)+1),0)+(-$N40/30-INT(-$N40/30))*SUMIFS(34:34,$1:$1,BD$1+INT(-$N40/30)+1)+(INT(-$N40/30)+1--$N40/30)*SUMIFS(34:34,$1:$1,BD$1+INT(-$N40/30))))</f>
        <v>0</v>
      </c>
      <c r="BE40" s="49">
        <f>IF(BE$10="",0,IF(BE$1=MAX($1:$1),$R34-SUM($T40:BD40),IF(BE$1=1,SUMIFS(34:34,$1:$1,"&gt;="&amp;1,$1:$1,"&lt;="&amp;INT(-$N40/30))+(-$N40/30-INT(-$N40/30))*SUMIFS(34:34,$1:$1,INT(-$N40/30)+1),0)+(-$N40/30-INT(-$N40/30))*SUMIFS(34:34,$1:$1,BE$1+INT(-$N40/30)+1)+(INT(-$N40/30)+1--$N40/30)*SUMIFS(34:34,$1:$1,BE$1+INT(-$N40/30))))</f>
        <v>0</v>
      </c>
      <c r="BF40" s="49">
        <f>IF(BF$10="",0,IF(BF$1=MAX($1:$1),$R34-SUM($T40:BE40),IF(BF$1=1,SUMIFS(34:34,$1:$1,"&gt;="&amp;1,$1:$1,"&lt;="&amp;INT(-$N40/30))+(-$N40/30-INT(-$N40/30))*SUMIFS(34:34,$1:$1,INT(-$N40/30)+1),0)+(-$N40/30-INT(-$N40/30))*SUMIFS(34:34,$1:$1,BF$1+INT(-$N40/30)+1)+(INT(-$N40/30)+1--$N40/30)*SUMIFS(34:34,$1:$1,BF$1+INT(-$N40/30))))</f>
        <v>0</v>
      </c>
      <c r="BG40" s="49">
        <f>IF(BG$10="",0,IF(BG$1=MAX($1:$1),$R34-SUM($T40:BF40),IF(BG$1=1,SUMIFS(34:34,$1:$1,"&gt;="&amp;1,$1:$1,"&lt;="&amp;INT(-$N40/30))+(-$N40/30-INT(-$N40/30))*SUMIFS(34:34,$1:$1,INT(-$N40/30)+1),0)+(-$N40/30-INT(-$N40/30))*SUMIFS(34:34,$1:$1,BG$1+INT(-$N40/30)+1)+(INT(-$N40/30)+1--$N40/30)*SUMIFS(34:34,$1:$1,BG$1+INT(-$N40/30))))</f>
        <v>0</v>
      </c>
      <c r="BH40" s="49">
        <f>IF(BH$10="",0,IF(BH$1=MAX($1:$1),$R34-SUM($T40:BG40),IF(BH$1=1,SUMIFS(34:34,$1:$1,"&gt;="&amp;1,$1:$1,"&lt;="&amp;INT(-$N40/30))+(-$N40/30-INT(-$N40/30))*SUMIFS(34:34,$1:$1,INT(-$N40/30)+1),0)+(-$N40/30-INT(-$N40/30))*SUMIFS(34:34,$1:$1,BH$1+INT(-$N40/30)+1)+(INT(-$N40/30)+1--$N40/30)*SUMIFS(34:34,$1:$1,BH$1+INT(-$N40/30))))</f>
        <v>0</v>
      </c>
      <c r="BI40" s="49">
        <f>IF(BI$10="",0,IF(BI$1=MAX($1:$1),$R34-SUM($T40:BH40),IF(BI$1=1,SUMIFS(34:34,$1:$1,"&gt;="&amp;1,$1:$1,"&lt;="&amp;INT(-$N40/30))+(-$N40/30-INT(-$N40/30))*SUMIFS(34:34,$1:$1,INT(-$N40/30)+1),0)+(-$N40/30-INT(-$N40/30))*SUMIFS(34:34,$1:$1,BI$1+INT(-$N40/30)+1)+(INT(-$N40/30)+1--$N40/30)*SUMIFS(34:34,$1:$1,BI$1+INT(-$N40/30))))</f>
        <v>0</v>
      </c>
      <c r="BJ40" s="49">
        <f>IF(BJ$10="",0,IF(BJ$1=MAX($1:$1),$R34-SUM($T40:BI40),IF(BJ$1=1,SUMIFS(34:34,$1:$1,"&gt;="&amp;1,$1:$1,"&lt;="&amp;INT(-$N40/30))+(-$N40/30-INT(-$N40/30))*SUMIFS(34:34,$1:$1,INT(-$N40/30)+1),0)+(-$N40/30-INT(-$N40/30))*SUMIFS(34:34,$1:$1,BJ$1+INT(-$N40/30)+1)+(INT(-$N40/30)+1--$N40/30)*SUMIFS(34:34,$1:$1,BJ$1+INT(-$N40/30))))</f>
        <v>0</v>
      </c>
      <c r="BK40" s="49">
        <f>IF(BK$10="",0,IF(BK$1=MAX($1:$1),$R34-SUM($T40:BJ40),IF(BK$1=1,SUMIFS(34:34,$1:$1,"&gt;="&amp;1,$1:$1,"&lt;="&amp;INT(-$N40/30))+(-$N40/30-INT(-$N40/30))*SUMIFS(34:34,$1:$1,INT(-$N40/30)+1),0)+(-$N40/30-INT(-$N40/30))*SUMIFS(34:34,$1:$1,BK$1+INT(-$N40/30)+1)+(INT(-$N40/30)+1--$N40/30)*SUMIFS(34:34,$1:$1,BK$1+INT(-$N40/30))))</f>
        <v>0</v>
      </c>
      <c r="BL40" s="49">
        <f>IF(BL$10="",0,IF(BL$1=MAX($1:$1),$R34-SUM($T40:BK40),IF(BL$1=1,SUMIFS(34:34,$1:$1,"&gt;="&amp;1,$1:$1,"&lt;="&amp;INT(-$N40/30))+(-$N40/30-INT(-$N40/30))*SUMIFS(34:34,$1:$1,INT(-$N40/30)+1),0)+(-$N40/30-INT(-$N40/30))*SUMIFS(34:34,$1:$1,BL$1+INT(-$N40/30)+1)+(INT(-$N40/30)+1--$N40/30)*SUMIFS(34:34,$1:$1,BL$1+INT(-$N40/30))))</f>
        <v>0</v>
      </c>
      <c r="BM40" s="49">
        <f>IF(BM$10="",0,IF(BM$1=MAX($1:$1),$R34-SUM($T40:BL40),IF(BM$1=1,SUMIFS(34:34,$1:$1,"&gt;="&amp;1,$1:$1,"&lt;="&amp;INT(-$N40/30))+(-$N40/30-INT(-$N40/30))*SUMIFS(34:34,$1:$1,INT(-$N40/30)+1),0)+(-$N40/30-INT(-$N40/30))*SUMIFS(34:34,$1:$1,BM$1+INT(-$N40/30)+1)+(INT(-$N40/30)+1--$N40/30)*SUMIFS(34:34,$1:$1,BM$1+INT(-$N40/30))))</f>
        <v>0</v>
      </c>
      <c r="BN40" s="49">
        <f>IF(BN$10="",0,IF(BN$1=MAX($1:$1),$R34-SUM($T40:BM40),IF(BN$1=1,SUMIFS(34:34,$1:$1,"&gt;="&amp;1,$1:$1,"&lt;="&amp;INT(-$N40/30))+(-$N40/30-INT(-$N40/30))*SUMIFS(34:34,$1:$1,INT(-$N40/30)+1),0)+(-$N40/30-INT(-$N40/30))*SUMIFS(34:34,$1:$1,BN$1+INT(-$N40/30)+1)+(INT(-$N40/30)+1--$N40/30)*SUMIFS(34:34,$1:$1,BN$1+INT(-$N40/30))))</f>
        <v>0</v>
      </c>
      <c r="BO40" s="49">
        <f>IF(BO$10="",0,IF(BO$1=MAX($1:$1),$R34-SUM($T40:BN40),IF(BO$1=1,SUMIFS(34:34,$1:$1,"&gt;="&amp;1,$1:$1,"&lt;="&amp;INT(-$N40/30))+(-$N40/30-INT(-$N40/30))*SUMIFS(34:34,$1:$1,INT(-$N40/30)+1),0)+(-$N40/30-INT(-$N40/30))*SUMIFS(34:34,$1:$1,BO$1+INT(-$N40/30)+1)+(INT(-$N40/30)+1--$N40/30)*SUMIFS(34:34,$1:$1,BO$1+INT(-$N40/30))))</f>
        <v>0</v>
      </c>
      <c r="BP40" s="49">
        <f>IF(BP$10="",0,IF(BP$1=MAX($1:$1),$R34-SUM($T40:BO40),IF(BP$1=1,SUMIFS(34:34,$1:$1,"&gt;="&amp;1,$1:$1,"&lt;="&amp;INT(-$N40/30))+(-$N40/30-INT(-$N40/30))*SUMIFS(34:34,$1:$1,INT(-$N40/30)+1),0)+(-$N40/30-INT(-$N40/30))*SUMIFS(34:34,$1:$1,BP$1+INT(-$N40/30)+1)+(INT(-$N40/30)+1--$N40/30)*SUMIFS(34:34,$1:$1,BP$1+INT(-$N40/30))))</f>
        <v>0</v>
      </c>
      <c r="BQ40" s="49">
        <f>IF(BQ$10="",0,IF(BQ$1=MAX($1:$1),$R34-SUM($T40:BP40),IF(BQ$1=1,SUMIFS(34:34,$1:$1,"&gt;="&amp;1,$1:$1,"&lt;="&amp;INT(-$N40/30))+(-$N40/30-INT(-$N40/30))*SUMIFS(34:34,$1:$1,INT(-$N40/30)+1),0)+(-$N40/30-INT(-$N40/30))*SUMIFS(34:34,$1:$1,BQ$1+INT(-$N40/30)+1)+(INT(-$N40/30)+1--$N40/30)*SUMIFS(34:34,$1:$1,BQ$1+INT(-$N40/30))))</f>
        <v>0</v>
      </c>
      <c r="BR40" s="49">
        <f>IF(BR$10="",0,IF(BR$1=MAX($1:$1),$R34-SUM($T40:BQ40),IF(BR$1=1,SUMIFS(34:34,$1:$1,"&gt;="&amp;1,$1:$1,"&lt;="&amp;INT(-$N40/30))+(-$N40/30-INT(-$N40/30))*SUMIFS(34:34,$1:$1,INT(-$N40/30)+1),0)+(-$N40/30-INT(-$N40/30))*SUMIFS(34:34,$1:$1,BR$1+INT(-$N40/30)+1)+(INT(-$N40/30)+1--$N40/30)*SUMIFS(34:34,$1:$1,BR$1+INT(-$N40/30))))</f>
        <v>0</v>
      </c>
      <c r="BS40" s="49">
        <f>IF(BS$10="",0,IF(BS$1=MAX($1:$1),$R34-SUM($T40:BR40),IF(BS$1=1,SUMIFS(34:34,$1:$1,"&gt;="&amp;1,$1:$1,"&lt;="&amp;INT(-$N40/30))+(-$N40/30-INT(-$N40/30))*SUMIFS(34:34,$1:$1,INT(-$N40/30)+1),0)+(-$N40/30-INT(-$N40/30))*SUMIFS(34:34,$1:$1,BS$1+INT(-$N40/30)+1)+(INT(-$N40/30)+1--$N40/30)*SUMIFS(34:34,$1:$1,BS$1+INT(-$N40/30))))</f>
        <v>0</v>
      </c>
      <c r="BT40" s="49">
        <f>IF(BT$10="",0,IF(BT$1=MAX($1:$1),$R34-SUM($T40:BS40),IF(BT$1=1,SUMIFS(34:34,$1:$1,"&gt;="&amp;1,$1:$1,"&lt;="&amp;INT(-$N40/30))+(-$N40/30-INT(-$N40/30))*SUMIFS(34:34,$1:$1,INT(-$N40/30)+1),0)+(-$N40/30-INT(-$N40/30))*SUMIFS(34:34,$1:$1,BT$1+INT(-$N40/30)+1)+(INT(-$N40/30)+1--$N40/30)*SUMIFS(34:34,$1:$1,BT$1+INT(-$N40/30))))</f>
        <v>0</v>
      </c>
      <c r="BU40" s="49">
        <f>IF(BU$10="",0,IF(BU$1=MAX($1:$1),$R34-SUM($T40:BT40),IF(BU$1=1,SUMIFS(34:34,$1:$1,"&gt;="&amp;1,$1:$1,"&lt;="&amp;INT(-$N40/30))+(-$N40/30-INT(-$N40/30))*SUMIFS(34:34,$1:$1,INT(-$N40/30)+1),0)+(-$N40/30-INT(-$N40/30))*SUMIFS(34:34,$1:$1,BU$1+INT(-$N40/30)+1)+(INT(-$N40/30)+1--$N40/30)*SUMIFS(34:34,$1:$1,BU$1+INT(-$N40/30))))</f>
        <v>0</v>
      </c>
      <c r="BV40" s="49">
        <f>IF(BV$10="",0,IF(BV$1=MAX($1:$1),$R34-SUM($T40:BU40),IF(BV$1=1,SUMIFS(34:34,$1:$1,"&gt;="&amp;1,$1:$1,"&lt;="&amp;INT(-$N40/30))+(-$N40/30-INT(-$N40/30))*SUMIFS(34:34,$1:$1,INT(-$N40/30)+1),0)+(-$N40/30-INT(-$N40/30))*SUMIFS(34:34,$1:$1,BV$1+INT(-$N40/30)+1)+(INT(-$N40/30)+1--$N40/30)*SUMIFS(34:34,$1:$1,BV$1+INT(-$N40/30))))</f>
        <v>0</v>
      </c>
      <c r="BW40" s="49">
        <f>IF(BW$10="",0,IF(BW$1=MAX($1:$1),$R34-SUM($T40:BV40),IF(BW$1=1,SUMIFS(34:34,$1:$1,"&gt;="&amp;1,$1:$1,"&lt;="&amp;INT(-$N40/30))+(-$N40/30-INT(-$N40/30))*SUMIFS(34:34,$1:$1,INT(-$N40/30)+1),0)+(-$N40/30-INT(-$N40/30))*SUMIFS(34:34,$1:$1,BW$1+INT(-$N40/30)+1)+(INT(-$N40/30)+1--$N40/30)*SUMIFS(34:34,$1:$1,BW$1+INT(-$N40/30))))</f>
        <v>0</v>
      </c>
      <c r="BX40" s="49">
        <f>IF(BX$10="",0,IF(BX$1=MAX($1:$1),$R34-SUM($T40:BW40),IF(BX$1=1,SUMIFS(34:34,$1:$1,"&gt;="&amp;1,$1:$1,"&lt;="&amp;INT(-$N40/30))+(-$N40/30-INT(-$N40/30))*SUMIFS(34:34,$1:$1,INT(-$N40/30)+1),0)+(-$N40/30-INT(-$N40/30))*SUMIFS(34:34,$1:$1,BX$1+INT(-$N40/30)+1)+(INT(-$N40/30)+1--$N40/30)*SUMIFS(34:34,$1:$1,BX$1+INT(-$N40/30))))</f>
        <v>0</v>
      </c>
      <c r="BY40" s="49">
        <f>IF(BY$10="",0,IF(BY$1=MAX($1:$1),$R34-SUM($T40:BX40),IF(BY$1=1,SUMIFS(34:34,$1:$1,"&gt;="&amp;1,$1:$1,"&lt;="&amp;INT(-$N40/30))+(-$N40/30-INT(-$N40/30))*SUMIFS(34:34,$1:$1,INT(-$N40/30)+1),0)+(-$N40/30-INT(-$N40/30))*SUMIFS(34:34,$1:$1,BY$1+INT(-$N40/30)+1)+(INT(-$N40/30)+1--$N40/30)*SUMIFS(34:34,$1:$1,BY$1+INT(-$N40/30))))</f>
        <v>0</v>
      </c>
      <c r="BZ40" s="49">
        <f>IF(BZ$10="",0,IF(BZ$1=MAX($1:$1),$R34-SUM($T40:BY40),IF(BZ$1=1,SUMIFS(34:34,$1:$1,"&gt;="&amp;1,$1:$1,"&lt;="&amp;INT(-$N40/30))+(-$N40/30-INT(-$N40/30))*SUMIFS(34:34,$1:$1,INT(-$N40/30)+1),0)+(-$N40/30-INT(-$N40/30))*SUMIFS(34:34,$1:$1,BZ$1+INT(-$N40/30)+1)+(INT(-$N40/30)+1--$N40/30)*SUMIFS(34:34,$1:$1,BZ$1+INT(-$N40/30))))</f>
        <v>0</v>
      </c>
      <c r="CA40" s="49">
        <f>IF(CA$10="",0,IF(CA$1=MAX($1:$1),$R34-SUM($T40:BZ40),IF(CA$1=1,SUMIFS(34:34,$1:$1,"&gt;="&amp;1,$1:$1,"&lt;="&amp;INT(-$N40/30))+(-$N40/30-INT(-$N40/30))*SUMIFS(34:34,$1:$1,INT(-$N40/30)+1),0)+(-$N40/30-INT(-$N40/30))*SUMIFS(34:34,$1:$1,CA$1+INT(-$N40/30)+1)+(INT(-$N40/30)+1--$N40/30)*SUMIFS(34:34,$1:$1,CA$1+INT(-$N40/30))))</f>
        <v>0</v>
      </c>
      <c r="CB40" s="49">
        <f>IF(CB$10="",0,IF(CB$1=MAX($1:$1),$R34-SUM($T40:CA40),IF(CB$1=1,SUMIFS(34:34,$1:$1,"&gt;="&amp;1,$1:$1,"&lt;="&amp;INT(-$N40/30))+(-$N40/30-INT(-$N40/30))*SUMIFS(34:34,$1:$1,INT(-$N40/30)+1),0)+(-$N40/30-INT(-$N40/30))*SUMIFS(34:34,$1:$1,CB$1+INT(-$N40/30)+1)+(INT(-$N40/30)+1--$N40/30)*SUMIFS(34:34,$1:$1,CB$1+INT(-$N40/30))))</f>
        <v>0</v>
      </c>
      <c r="CC40" s="49">
        <f>IF(CC$10="",0,IF(CC$1=MAX($1:$1),$R34-SUM($T40:CB40),IF(CC$1=1,SUMIFS(34:34,$1:$1,"&gt;="&amp;1,$1:$1,"&lt;="&amp;INT(-$N40/30))+(-$N40/30-INT(-$N40/30))*SUMIFS(34:34,$1:$1,INT(-$N40/30)+1),0)+(-$N40/30-INT(-$N40/30))*SUMIFS(34:34,$1:$1,CC$1+INT(-$N40/30)+1)+(INT(-$N40/30)+1--$N40/30)*SUMIFS(34:34,$1:$1,CC$1+INT(-$N40/30))))</f>
        <v>0</v>
      </c>
      <c r="CD40" s="49">
        <f>IF(CD$10="",0,IF(CD$1=MAX($1:$1),$R34-SUM($T40:CC40),IF(CD$1=1,SUMIFS(34:34,$1:$1,"&gt;="&amp;1,$1:$1,"&lt;="&amp;INT(-$N40/30))+(-$N40/30-INT(-$N40/30))*SUMIFS(34:34,$1:$1,INT(-$N40/30)+1),0)+(-$N40/30-INT(-$N40/30))*SUMIFS(34:34,$1:$1,CD$1+INT(-$N40/30)+1)+(INT(-$N40/30)+1--$N40/30)*SUMIFS(34:34,$1:$1,CD$1+INT(-$N40/30))))</f>
        <v>0</v>
      </c>
      <c r="CE40" s="49">
        <f>IF(CE$10="",0,IF(CE$1=MAX($1:$1),$R34-SUM($T40:CD40),IF(CE$1=1,SUMIFS(34:34,$1:$1,"&gt;="&amp;1,$1:$1,"&lt;="&amp;INT(-$N40/30))+(-$N40/30-INT(-$N40/30))*SUMIFS(34:34,$1:$1,INT(-$N40/30)+1),0)+(-$N40/30-INT(-$N40/30))*SUMIFS(34:34,$1:$1,CE$1+INT(-$N40/30)+1)+(INT(-$N40/30)+1--$N40/30)*SUMIFS(34:34,$1:$1,CE$1+INT(-$N40/30))))</f>
        <v>0</v>
      </c>
      <c r="CF40" s="49">
        <f>IF(CF$10="",0,IF(CF$1=MAX($1:$1),$R34-SUM($T40:CE40),IF(CF$1=1,SUMIFS(34:34,$1:$1,"&gt;="&amp;1,$1:$1,"&lt;="&amp;INT(-$N40/30))+(-$N40/30-INT(-$N40/30))*SUMIFS(34:34,$1:$1,INT(-$N40/30)+1),0)+(-$N40/30-INT(-$N40/30))*SUMIFS(34:34,$1:$1,CF$1+INT(-$N40/30)+1)+(INT(-$N40/30)+1--$N40/30)*SUMIFS(34:34,$1:$1,CF$1+INT(-$N40/30))))</f>
        <v>0</v>
      </c>
      <c r="CG40" s="49">
        <f>IF(CG$10="",0,IF(CG$1=MAX($1:$1),$R34-SUM($T40:CF40),IF(CG$1=1,SUMIFS(34:34,$1:$1,"&gt;="&amp;1,$1:$1,"&lt;="&amp;INT(-$N40/30))+(-$N40/30-INT(-$N40/30))*SUMIFS(34:34,$1:$1,INT(-$N40/30)+1),0)+(-$N40/30-INT(-$N40/30))*SUMIFS(34:34,$1:$1,CG$1+INT(-$N40/30)+1)+(INT(-$N40/30)+1--$N40/30)*SUMIFS(34:34,$1:$1,CG$1+INT(-$N40/30))))</f>
        <v>0</v>
      </c>
      <c r="CH40" s="49">
        <f>IF(CH$10="",0,IF(CH$1=MAX($1:$1),$R34-SUM($T40:CG40),IF(CH$1=1,SUMIFS(34:34,$1:$1,"&gt;="&amp;1,$1:$1,"&lt;="&amp;INT(-$N40/30))+(-$N40/30-INT(-$N40/30))*SUMIFS(34:34,$1:$1,INT(-$N40/30)+1),0)+(-$N40/30-INT(-$N40/30))*SUMIFS(34:34,$1:$1,CH$1+INT(-$N40/30)+1)+(INT(-$N40/30)+1--$N40/30)*SUMIFS(34:34,$1:$1,CH$1+INT(-$N40/30))))</f>
        <v>0</v>
      </c>
      <c r="CI40" s="49">
        <f>IF(CI$10="",0,IF(CI$1=MAX($1:$1),$R34-SUM($T40:CH40),IF(CI$1=1,SUMIFS(34:34,$1:$1,"&gt;="&amp;1,$1:$1,"&lt;="&amp;INT(-$N40/30))+(-$N40/30-INT(-$N40/30))*SUMIFS(34:34,$1:$1,INT(-$N40/30)+1),0)+(-$N40/30-INT(-$N40/30))*SUMIFS(34:34,$1:$1,CI$1+INT(-$N40/30)+1)+(INT(-$N40/30)+1--$N40/30)*SUMIFS(34:34,$1:$1,CI$1+INT(-$N40/30))))</f>
        <v>0</v>
      </c>
      <c r="CJ40" s="49">
        <f>IF(CJ$10="",0,IF(CJ$1=MAX($1:$1),$R34-SUM($T40:CI40),IF(CJ$1=1,SUMIFS(34:34,$1:$1,"&gt;="&amp;1,$1:$1,"&lt;="&amp;INT(-$N40/30))+(-$N40/30-INT(-$N40/30))*SUMIFS(34:34,$1:$1,INT(-$N40/30)+1),0)+(-$N40/30-INT(-$N40/30))*SUMIFS(34:34,$1:$1,CJ$1+INT(-$N40/30)+1)+(INT(-$N40/30)+1--$N40/30)*SUMIFS(34:34,$1:$1,CJ$1+INT(-$N40/30))))</f>
        <v>0</v>
      </c>
      <c r="CK40" s="49">
        <f>IF(CK$10="",0,IF(CK$1=MAX($1:$1),$R34-SUM($T40:CJ40),IF(CK$1=1,SUMIFS(34:34,$1:$1,"&gt;="&amp;1,$1:$1,"&lt;="&amp;INT(-$N40/30))+(-$N40/30-INT(-$N40/30))*SUMIFS(34:34,$1:$1,INT(-$N40/30)+1),0)+(-$N40/30-INT(-$N40/30))*SUMIFS(34:34,$1:$1,CK$1+INT(-$N40/30)+1)+(INT(-$N40/30)+1--$N40/30)*SUMIFS(34:34,$1:$1,CK$1+INT(-$N40/30))))</f>
        <v>0</v>
      </c>
      <c r="CL40" s="49">
        <f>IF(CL$10="",0,IF(CL$1=MAX($1:$1),$R34-SUM($T40:CK40),IF(CL$1=1,SUMIFS(34:34,$1:$1,"&gt;="&amp;1,$1:$1,"&lt;="&amp;INT(-$N40/30))+(-$N40/30-INT(-$N40/30))*SUMIFS(34:34,$1:$1,INT(-$N40/30)+1),0)+(-$N40/30-INT(-$N40/30))*SUMIFS(34:34,$1:$1,CL$1+INT(-$N40/30)+1)+(INT(-$N40/30)+1--$N40/30)*SUMIFS(34:34,$1:$1,CL$1+INT(-$N40/30))))</f>
        <v>0</v>
      </c>
      <c r="CM40" s="49">
        <f>IF(CM$10="",0,IF(CM$1=MAX($1:$1),$R34-SUM($T40:CL40),IF(CM$1=1,SUMIFS(34:34,$1:$1,"&gt;="&amp;1,$1:$1,"&lt;="&amp;INT(-$N40/30))+(-$N40/30-INT(-$N40/30))*SUMIFS(34:34,$1:$1,INT(-$N40/30)+1),0)+(-$N40/30-INT(-$N40/30))*SUMIFS(34:34,$1:$1,CM$1+INT(-$N40/30)+1)+(INT(-$N40/30)+1--$N40/30)*SUMIFS(34:34,$1:$1,CM$1+INT(-$N40/30))))</f>
        <v>0</v>
      </c>
      <c r="CN40" s="49">
        <f>IF(CN$10="",0,IF(CN$1=MAX($1:$1),$R34-SUM($T40:CM40),IF(CN$1=1,SUMIFS(34:34,$1:$1,"&gt;="&amp;1,$1:$1,"&lt;="&amp;INT(-$N40/30))+(-$N40/30-INT(-$N40/30))*SUMIFS(34:34,$1:$1,INT(-$N40/30)+1),0)+(-$N40/30-INT(-$N40/30))*SUMIFS(34:34,$1:$1,CN$1+INT(-$N40/30)+1)+(INT(-$N40/30)+1--$N40/30)*SUMIFS(34:34,$1:$1,CN$1+INT(-$N40/30))))</f>
        <v>0</v>
      </c>
      <c r="CO40" s="49">
        <f>IF(CO$10="",0,IF(CO$1=MAX($1:$1),$R34-SUM($T40:CN40),IF(CO$1=1,SUMIFS(34:34,$1:$1,"&gt;="&amp;1,$1:$1,"&lt;="&amp;INT(-$N40/30))+(-$N40/30-INT(-$N40/30))*SUMIFS(34:34,$1:$1,INT(-$N40/30)+1),0)+(-$N40/30-INT(-$N40/30))*SUMIFS(34:34,$1:$1,CO$1+INT(-$N40/30)+1)+(INT(-$N40/30)+1--$N40/30)*SUMIFS(34:34,$1:$1,CO$1+INT(-$N40/30))))</f>
        <v>0</v>
      </c>
      <c r="CP40" s="49">
        <f>IF(CP$10="",0,IF(CP$1=MAX($1:$1),$R34-SUM($T40:CO40),IF(CP$1=1,SUMIFS(34:34,$1:$1,"&gt;="&amp;1,$1:$1,"&lt;="&amp;INT(-$N40/30))+(-$N40/30-INT(-$N40/30))*SUMIFS(34:34,$1:$1,INT(-$N40/30)+1),0)+(-$N40/30-INT(-$N40/30))*SUMIFS(34:34,$1:$1,CP$1+INT(-$N40/30)+1)+(INT(-$N40/30)+1--$N40/30)*SUMIFS(34:34,$1:$1,CP$1+INT(-$N40/30))))</f>
        <v>0</v>
      </c>
      <c r="CQ40" s="49">
        <f>IF(CQ$10="",0,IF(CQ$1=MAX($1:$1),$R34-SUM($T40:CP40),IF(CQ$1=1,SUMIFS(34:34,$1:$1,"&gt;="&amp;1,$1:$1,"&lt;="&amp;INT(-$N40/30))+(-$N40/30-INT(-$N40/30))*SUMIFS(34:34,$1:$1,INT(-$N40/30)+1),0)+(-$N40/30-INT(-$N40/30))*SUMIFS(34:34,$1:$1,CQ$1+INT(-$N40/30)+1)+(INT(-$N40/30)+1--$N40/30)*SUMIFS(34:34,$1:$1,CQ$1+INT(-$N40/30))))</f>
        <v>0</v>
      </c>
      <c r="CR40" s="49">
        <f>IF(CR$10="",0,IF(CR$1=MAX($1:$1),$R34-SUM($T40:CQ40),IF(CR$1=1,SUMIFS(34:34,$1:$1,"&gt;="&amp;1,$1:$1,"&lt;="&amp;INT(-$N40/30))+(-$N40/30-INT(-$N40/30))*SUMIFS(34:34,$1:$1,INT(-$N40/30)+1),0)+(-$N40/30-INT(-$N40/30))*SUMIFS(34:34,$1:$1,CR$1+INT(-$N40/30)+1)+(INT(-$N40/30)+1--$N40/30)*SUMIFS(34:34,$1:$1,CR$1+INT(-$N40/30))))</f>
        <v>0</v>
      </c>
      <c r="CS40" s="49">
        <f>IF(CS$10="",0,IF(CS$1=MAX($1:$1),$R34-SUM($T40:CR40),IF(CS$1=1,SUMIFS(34:34,$1:$1,"&gt;="&amp;1,$1:$1,"&lt;="&amp;INT(-$N40/30))+(-$N40/30-INT(-$N40/30))*SUMIFS(34:34,$1:$1,INT(-$N40/30)+1),0)+(-$N40/30-INT(-$N40/30))*SUMIFS(34:34,$1:$1,CS$1+INT(-$N40/30)+1)+(INT(-$N40/30)+1--$N40/30)*SUMIFS(34:34,$1:$1,CS$1+INT(-$N40/30))))</f>
        <v>0</v>
      </c>
      <c r="CT40" s="49">
        <f>IF(CT$10="",0,IF(CT$1=MAX($1:$1),$R34-SUM($T40:CS40),IF(CT$1=1,SUMIFS(34:34,$1:$1,"&gt;="&amp;1,$1:$1,"&lt;="&amp;INT(-$N40/30))+(-$N40/30-INT(-$N40/30))*SUMIFS(34:34,$1:$1,INT(-$N40/30)+1),0)+(-$N40/30-INT(-$N40/30))*SUMIFS(34:34,$1:$1,CT$1+INT(-$N40/30)+1)+(INT(-$N40/30)+1--$N40/30)*SUMIFS(34:34,$1:$1,CT$1+INT(-$N40/30))))</f>
        <v>0</v>
      </c>
      <c r="CU40" s="49">
        <f>IF(CU$10="",0,IF(CU$1=MAX($1:$1),$R34-SUM($T40:CT40),IF(CU$1=1,SUMIFS(34:34,$1:$1,"&gt;="&amp;1,$1:$1,"&lt;="&amp;INT(-$N40/30))+(-$N40/30-INT(-$N40/30))*SUMIFS(34:34,$1:$1,INT(-$N40/30)+1),0)+(-$N40/30-INT(-$N40/30))*SUMIFS(34:34,$1:$1,CU$1+INT(-$N40/30)+1)+(INT(-$N40/30)+1--$N40/30)*SUMIFS(34:34,$1:$1,CU$1+INT(-$N40/30))))</f>
        <v>0</v>
      </c>
      <c r="CV40" s="49">
        <f>IF(CV$10="",0,IF(CV$1=MAX($1:$1),$R34-SUM($T40:CU40),IF(CV$1=1,SUMIFS(34:34,$1:$1,"&gt;="&amp;1,$1:$1,"&lt;="&amp;INT(-$N40/30))+(-$N40/30-INT(-$N40/30))*SUMIFS(34:34,$1:$1,INT(-$N40/30)+1),0)+(-$N40/30-INT(-$N40/30))*SUMIFS(34:34,$1:$1,CV$1+INT(-$N40/30)+1)+(INT(-$N40/30)+1--$N40/30)*SUMIFS(34:34,$1:$1,CV$1+INT(-$N40/30))))</f>
        <v>0</v>
      </c>
      <c r="CW40" s="49">
        <f>IF(CW$10="",0,IF(CW$1=MAX($1:$1),$R34-SUM($T40:CV40),IF(CW$1=1,SUMIFS(34:34,$1:$1,"&gt;="&amp;1,$1:$1,"&lt;="&amp;INT(-$N40/30))+(-$N40/30-INT(-$N40/30))*SUMIFS(34:34,$1:$1,INT(-$N40/30)+1),0)+(-$N40/30-INT(-$N40/30))*SUMIFS(34:34,$1:$1,CW$1+INT(-$N40/30)+1)+(INT(-$N40/30)+1--$N40/30)*SUMIFS(34:34,$1:$1,CW$1+INT(-$N40/30))))</f>
        <v>0</v>
      </c>
      <c r="CX40" s="49">
        <f>IF(CX$10="",0,IF(CX$1=MAX($1:$1),$R34-SUM($T40:CW40),IF(CX$1=1,SUMIFS(34:34,$1:$1,"&gt;="&amp;1,$1:$1,"&lt;="&amp;INT(-$N40/30))+(-$N40/30-INT(-$N40/30))*SUMIFS(34:34,$1:$1,INT(-$N40/30)+1),0)+(-$N40/30-INT(-$N40/30))*SUMIFS(34:34,$1:$1,CX$1+INT(-$N40/30)+1)+(INT(-$N40/30)+1--$N40/30)*SUMIFS(34:34,$1:$1,CX$1+INT(-$N40/30))))</f>
        <v>0</v>
      </c>
      <c r="CY40" s="49">
        <f>IF(CY$10="",0,IF(CY$1=MAX($1:$1),$R34-SUM($T40:CX40),IF(CY$1=1,SUMIFS(34:34,$1:$1,"&gt;="&amp;1,$1:$1,"&lt;="&amp;INT(-$N40/30))+(-$N40/30-INT(-$N40/30))*SUMIFS(34:34,$1:$1,INT(-$N40/30)+1),0)+(-$N40/30-INT(-$N40/30))*SUMIFS(34:34,$1:$1,CY$1+INT(-$N40/30)+1)+(INT(-$N40/30)+1--$N40/30)*SUMIFS(34:34,$1:$1,CY$1+INT(-$N40/30))))</f>
        <v>0</v>
      </c>
      <c r="CZ40" s="49">
        <f>IF(CZ$10="",0,IF(CZ$1=MAX($1:$1),$R34-SUM($T40:CY40),IF(CZ$1=1,SUMIFS(34:34,$1:$1,"&gt;="&amp;1,$1:$1,"&lt;="&amp;INT(-$N40/30))+(-$N40/30-INT(-$N40/30))*SUMIFS(34:34,$1:$1,INT(-$N40/30)+1),0)+(-$N40/30-INT(-$N40/30))*SUMIFS(34:34,$1:$1,CZ$1+INT(-$N40/30)+1)+(INT(-$N40/30)+1--$N40/30)*SUMIFS(34:34,$1:$1,CZ$1+INT(-$N40/30))))</f>
        <v>0</v>
      </c>
      <c r="DA40" s="49">
        <f>IF(DA$10="",0,IF(DA$1=MAX($1:$1),$R34-SUM($T40:CZ40),IF(DA$1=1,SUMIFS(34:34,$1:$1,"&gt;="&amp;1,$1:$1,"&lt;="&amp;INT(-$N40/30))+(-$N40/30-INT(-$N40/30))*SUMIFS(34:34,$1:$1,INT(-$N40/30)+1),0)+(-$N40/30-INT(-$N40/30))*SUMIFS(34:34,$1:$1,DA$1+INT(-$N40/30)+1)+(INT(-$N40/30)+1--$N40/30)*SUMIFS(34:34,$1:$1,DA$1+INT(-$N40/30))))</f>
        <v>0</v>
      </c>
      <c r="DB40" s="49">
        <f>IF(DB$10="",0,IF(DB$1=MAX($1:$1),$R34-SUM($T40:DA40),IF(DB$1=1,SUMIFS(34:34,$1:$1,"&gt;="&amp;1,$1:$1,"&lt;="&amp;INT(-$N40/30))+(-$N40/30-INT(-$N40/30))*SUMIFS(34:34,$1:$1,INT(-$N40/30)+1),0)+(-$N40/30-INT(-$N40/30))*SUMIFS(34:34,$1:$1,DB$1+INT(-$N40/30)+1)+(INT(-$N40/30)+1--$N40/30)*SUMIFS(34:34,$1:$1,DB$1+INT(-$N40/30))))</f>
        <v>0</v>
      </c>
      <c r="DC40" s="49">
        <f>IF(DC$10="",0,IF(DC$1=MAX($1:$1),$R34-SUM($T40:DB40),IF(DC$1=1,SUMIFS(34:34,$1:$1,"&gt;="&amp;1,$1:$1,"&lt;="&amp;INT(-$N40/30))+(-$N40/30-INT(-$N40/30))*SUMIFS(34:34,$1:$1,INT(-$N40/30)+1),0)+(-$N40/30-INT(-$N40/30))*SUMIFS(34:34,$1:$1,DC$1+INT(-$N40/30)+1)+(INT(-$N40/30)+1--$N40/30)*SUMIFS(34:34,$1:$1,DC$1+INT(-$N40/30))))</f>
        <v>0</v>
      </c>
      <c r="DD40" s="49">
        <f>IF(DD$10="",0,IF(DD$1=MAX($1:$1),$R34-SUM($T40:DC40),IF(DD$1=1,SUMIFS(34:34,$1:$1,"&gt;="&amp;1,$1:$1,"&lt;="&amp;INT(-$N40/30))+(-$N40/30-INT(-$N40/30))*SUMIFS(34:34,$1:$1,INT(-$N40/30)+1),0)+(-$N40/30-INT(-$N40/30))*SUMIFS(34:34,$1:$1,DD$1+INT(-$N40/30)+1)+(INT(-$N40/30)+1--$N40/30)*SUMIFS(34:34,$1:$1,DD$1+INT(-$N40/30))))</f>
        <v>0</v>
      </c>
      <c r="DE40" s="49">
        <f>IF(DE$10="",0,IF(DE$1=MAX($1:$1),$R34-SUM($T40:DD40),IF(DE$1=1,SUMIFS(34:34,$1:$1,"&gt;="&amp;1,$1:$1,"&lt;="&amp;INT(-$N40/30))+(-$N40/30-INT(-$N40/30))*SUMIFS(34:34,$1:$1,INT(-$N40/30)+1),0)+(-$N40/30-INT(-$N40/30))*SUMIFS(34:34,$1:$1,DE$1+INT(-$N40/30)+1)+(INT(-$N40/30)+1--$N40/30)*SUMIFS(34:34,$1:$1,DE$1+INT(-$N40/30))))</f>
        <v>0</v>
      </c>
      <c r="DF40" s="49">
        <f>IF(DF$10="",0,IF(DF$1=MAX($1:$1),$R34-SUM($T40:DE40),IF(DF$1=1,SUMIFS(34:34,$1:$1,"&gt;="&amp;1,$1:$1,"&lt;="&amp;INT(-$N40/30))+(-$N40/30-INT(-$N40/30))*SUMIFS(34:34,$1:$1,INT(-$N40/30)+1),0)+(-$N40/30-INT(-$N40/30))*SUMIFS(34:34,$1:$1,DF$1+INT(-$N40/30)+1)+(INT(-$N40/30)+1--$N40/30)*SUMIFS(34:34,$1:$1,DF$1+INT(-$N40/30))))</f>
        <v>0</v>
      </c>
      <c r="DG40" s="49">
        <f>IF(DG$10="",0,IF(DG$1=MAX($1:$1),$R34-SUM($T40:DF40),IF(DG$1=1,SUMIFS(34:34,$1:$1,"&gt;="&amp;1,$1:$1,"&lt;="&amp;INT(-$N40/30))+(-$N40/30-INT(-$N40/30))*SUMIFS(34:34,$1:$1,INT(-$N40/30)+1),0)+(-$N40/30-INT(-$N40/30))*SUMIFS(34:34,$1:$1,DG$1+INT(-$N40/30)+1)+(INT(-$N40/30)+1--$N40/30)*SUMIFS(34:34,$1:$1,DG$1+INT(-$N40/30))))</f>
        <v>0</v>
      </c>
      <c r="DH40" s="49">
        <f>IF(DH$10="",0,IF(DH$1=MAX($1:$1),$R34-SUM($T40:DG40),IF(DH$1=1,SUMIFS(34:34,$1:$1,"&gt;="&amp;1,$1:$1,"&lt;="&amp;INT(-$N40/30))+(-$N40/30-INT(-$N40/30))*SUMIFS(34:34,$1:$1,INT(-$N40/30)+1),0)+(-$N40/30-INT(-$N40/30))*SUMIFS(34:34,$1:$1,DH$1+INT(-$N40/30)+1)+(INT(-$N40/30)+1--$N40/30)*SUMIFS(34:34,$1:$1,DH$1+INT(-$N40/30))))</f>
        <v>0</v>
      </c>
      <c r="DI40" s="49">
        <f>IF(DI$10="",0,IF(DI$1=MAX($1:$1),$R34-SUM($T40:DH40),IF(DI$1=1,SUMIFS(34:34,$1:$1,"&gt;="&amp;1,$1:$1,"&lt;="&amp;INT(-$N40/30))+(-$N40/30-INT(-$N40/30))*SUMIFS(34:34,$1:$1,INT(-$N40/30)+1),0)+(-$N40/30-INT(-$N40/30))*SUMIFS(34:34,$1:$1,DI$1+INT(-$N40/30)+1)+(INT(-$N40/30)+1--$N40/30)*SUMIFS(34:34,$1:$1,DI$1+INT(-$N40/30))))</f>
        <v>0</v>
      </c>
      <c r="DJ40" s="49">
        <f>IF(DJ$10="",0,IF(DJ$1=MAX($1:$1),$R34-SUM($T40:DI40),IF(DJ$1=1,SUMIFS(34:34,$1:$1,"&gt;="&amp;1,$1:$1,"&lt;="&amp;INT(-$N40/30))+(-$N40/30-INT(-$N40/30))*SUMIFS(34:34,$1:$1,INT(-$N40/30)+1),0)+(-$N40/30-INT(-$N40/30))*SUMIFS(34:34,$1:$1,DJ$1+INT(-$N40/30)+1)+(INT(-$N40/30)+1--$N40/30)*SUMIFS(34:34,$1:$1,DJ$1+INT(-$N40/30))))</f>
        <v>0</v>
      </c>
      <c r="DK40" s="49">
        <f>IF(DK$10="",0,IF(DK$1=MAX($1:$1),$R34-SUM($T40:DJ40),IF(DK$1=1,SUMIFS(34:34,$1:$1,"&gt;="&amp;1,$1:$1,"&lt;="&amp;INT(-$N40/30))+(-$N40/30-INT(-$N40/30))*SUMIFS(34:34,$1:$1,INT(-$N40/30)+1),0)+(-$N40/30-INT(-$N40/30))*SUMIFS(34:34,$1:$1,DK$1+INT(-$N40/30)+1)+(INT(-$N40/30)+1--$N40/30)*SUMIFS(34:34,$1:$1,DK$1+INT(-$N40/30))))</f>
        <v>0</v>
      </c>
      <c r="DL40" s="49">
        <f>IF(DL$10="",0,IF(DL$1=MAX($1:$1),$R34-SUM($T40:DK40),IF(DL$1=1,SUMIFS(34:34,$1:$1,"&gt;="&amp;1,$1:$1,"&lt;="&amp;INT(-$N40/30))+(-$N40/30-INT(-$N40/30))*SUMIFS(34:34,$1:$1,INT(-$N40/30)+1),0)+(-$N40/30-INT(-$N40/30))*SUMIFS(34:34,$1:$1,DL$1+INT(-$N40/30)+1)+(INT(-$N40/30)+1--$N40/30)*SUMIFS(34:34,$1:$1,DL$1+INT(-$N40/30))))</f>
        <v>0</v>
      </c>
      <c r="DM40" s="49">
        <f>IF(DM$10="",0,IF(DM$1=MAX($1:$1),$R34-SUM($T40:DL40),IF(DM$1=1,SUMIFS(34:34,$1:$1,"&gt;="&amp;1,$1:$1,"&lt;="&amp;INT(-$N40/30))+(-$N40/30-INT(-$N40/30))*SUMIFS(34:34,$1:$1,INT(-$N40/30)+1),0)+(-$N40/30-INT(-$N40/30))*SUMIFS(34:34,$1:$1,DM$1+INT(-$N40/30)+1)+(INT(-$N40/30)+1--$N40/30)*SUMIFS(34:34,$1:$1,DM$1+INT(-$N40/30))))</f>
        <v>0</v>
      </c>
      <c r="DN40" s="49">
        <f>IF(DN$10="",0,IF(DN$1=MAX($1:$1),$R34-SUM($T40:DM40),IF(DN$1=1,SUMIFS(34:34,$1:$1,"&gt;="&amp;1,$1:$1,"&lt;="&amp;INT(-$N40/30))+(-$N40/30-INT(-$N40/30))*SUMIFS(34:34,$1:$1,INT(-$N40/30)+1),0)+(-$N40/30-INT(-$N40/30))*SUMIFS(34:34,$1:$1,DN$1+INT(-$N40/30)+1)+(INT(-$N40/30)+1--$N40/30)*SUMIFS(34:34,$1:$1,DN$1+INT(-$N40/30))))</f>
        <v>0</v>
      </c>
      <c r="DO40" s="49">
        <f>IF(DO$10="",0,IF(DO$1=MAX($1:$1),$R34-SUM($T40:DN40),IF(DO$1=1,SUMIFS(34:34,$1:$1,"&gt;="&amp;1,$1:$1,"&lt;="&amp;INT(-$N40/30))+(-$N40/30-INT(-$N40/30))*SUMIFS(34:34,$1:$1,INT(-$N40/30)+1),0)+(-$N40/30-INT(-$N40/30))*SUMIFS(34:34,$1:$1,DO$1+INT(-$N40/30)+1)+(INT(-$N40/30)+1--$N40/30)*SUMIFS(34:34,$1:$1,DO$1+INT(-$N40/30))))</f>
        <v>0</v>
      </c>
      <c r="DP40" s="49">
        <f>IF(DP$10="",0,IF(DP$1=MAX($1:$1),$R34-SUM($T40:DO40),IF(DP$1=1,SUMIFS(34:34,$1:$1,"&gt;="&amp;1,$1:$1,"&lt;="&amp;INT(-$N40/30))+(-$N40/30-INT(-$N40/30))*SUMIFS(34:34,$1:$1,INT(-$N40/30)+1),0)+(-$N40/30-INT(-$N40/30))*SUMIFS(34:34,$1:$1,DP$1+INT(-$N40/30)+1)+(INT(-$N40/30)+1--$N40/30)*SUMIFS(34:34,$1:$1,DP$1+INT(-$N40/30))))</f>
        <v>0</v>
      </c>
      <c r="DQ40" s="49">
        <f>IF(DQ$10="",0,IF(DQ$1=MAX($1:$1),$R34-SUM($T40:DP40),IF(DQ$1=1,SUMIFS(34:34,$1:$1,"&gt;="&amp;1,$1:$1,"&lt;="&amp;INT(-$N40/30))+(-$N40/30-INT(-$N40/30))*SUMIFS(34:34,$1:$1,INT(-$N40/30)+1),0)+(-$N40/30-INT(-$N40/30))*SUMIFS(34:34,$1:$1,DQ$1+INT(-$N40/30)+1)+(INT(-$N40/30)+1--$N40/30)*SUMIFS(34:34,$1:$1,DQ$1+INT(-$N40/30))))</f>
        <v>0</v>
      </c>
      <c r="DR40" s="49">
        <f>IF(DR$10="",0,IF(DR$1=MAX($1:$1),$R34-SUM($T40:DQ40),IF(DR$1=1,SUMIFS(34:34,$1:$1,"&gt;="&amp;1,$1:$1,"&lt;="&amp;INT(-$N40/30))+(-$N40/30-INT(-$N40/30))*SUMIFS(34:34,$1:$1,INT(-$N40/30)+1),0)+(-$N40/30-INT(-$N40/30))*SUMIFS(34:34,$1:$1,DR$1+INT(-$N40/30)+1)+(INT(-$N40/30)+1--$N40/30)*SUMIFS(34:34,$1:$1,DR$1+INT(-$N40/30))))</f>
        <v>0</v>
      </c>
      <c r="DS40" s="49">
        <f>IF(DS$10="",0,IF(DS$1=MAX($1:$1),$R34-SUM($T40:DR40),IF(DS$1=1,SUMIFS(34:34,$1:$1,"&gt;="&amp;1,$1:$1,"&lt;="&amp;INT(-$N40/30))+(-$N40/30-INT(-$N40/30))*SUMIFS(34:34,$1:$1,INT(-$N40/30)+1),0)+(-$N40/30-INT(-$N40/30))*SUMIFS(34:34,$1:$1,DS$1+INT(-$N40/30)+1)+(INT(-$N40/30)+1--$N40/30)*SUMIFS(34:34,$1:$1,DS$1+INT(-$N40/30))))</f>
        <v>0</v>
      </c>
      <c r="DT40" s="49">
        <f>IF(DT$10="",0,IF(DT$1=MAX($1:$1),$R34-SUM($T40:DS40),IF(DT$1=1,SUMIFS(34:34,$1:$1,"&gt;="&amp;1,$1:$1,"&lt;="&amp;INT(-$N40/30))+(-$N40/30-INT(-$N40/30))*SUMIFS(34:34,$1:$1,INT(-$N40/30)+1),0)+(-$N40/30-INT(-$N40/30))*SUMIFS(34:34,$1:$1,DT$1+INT(-$N40/30)+1)+(INT(-$N40/30)+1--$N40/30)*SUMIFS(34:34,$1:$1,DT$1+INT(-$N40/30))))</f>
        <v>0</v>
      </c>
      <c r="DU40" s="49">
        <f>IF(DU$10="",0,IF(DU$1=MAX($1:$1),$R34-SUM($T40:DT40),IF(DU$1=1,SUMIFS(34:34,$1:$1,"&gt;="&amp;1,$1:$1,"&lt;="&amp;INT(-$N40/30))+(-$N40/30-INT(-$N40/30))*SUMIFS(34:34,$1:$1,INT(-$N40/30)+1),0)+(-$N40/30-INT(-$N40/30))*SUMIFS(34:34,$1:$1,DU$1+INT(-$N40/30)+1)+(INT(-$N40/30)+1--$N40/30)*SUMIFS(34:34,$1:$1,DU$1+INT(-$N40/30))))</f>
        <v>0</v>
      </c>
      <c r="DV40" s="49">
        <f>IF(DV$10="",0,IF(DV$1=MAX($1:$1),$R34-SUM($T40:DU40),IF(DV$1=1,SUMIFS(34:34,$1:$1,"&gt;="&amp;1,$1:$1,"&lt;="&amp;INT(-$N40/30))+(-$N40/30-INT(-$N40/30))*SUMIFS(34:34,$1:$1,INT(-$N40/30)+1),0)+(-$N40/30-INT(-$N40/30))*SUMIFS(34:34,$1:$1,DV$1+INT(-$N40/30)+1)+(INT(-$N40/30)+1--$N40/30)*SUMIFS(34:34,$1:$1,DV$1+INT(-$N40/30))))</f>
        <v>0</v>
      </c>
      <c r="DW40" s="49">
        <f>IF(DW$10="",0,IF(DW$1=MAX($1:$1),$R34-SUM($T40:DV40),IF(DW$1=1,SUMIFS(34:34,$1:$1,"&gt;="&amp;1,$1:$1,"&lt;="&amp;INT(-$N40/30))+(-$N40/30-INT(-$N40/30))*SUMIFS(34:34,$1:$1,INT(-$N40/30)+1),0)+(-$N40/30-INT(-$N40/30))*SUMIFS(34:34,$1:$1,DW$1+INT(-$N40/30)+1)+(INT(-$N40/30)+1--$N40/30)*SUMIFS(34:34,$1:$1,DW$1+INT(-$N40/30))))</f>
        <v>0</v>
      </c>
      <c r="DX40" s="49">
        <f>IF(DX$10="",0,IF(DX$1=MAX($1:$1),$R34-SUM($T40:DW40),IF(DX$1=1,SUMIFS(34:34,$1:$1,"&gt;="&amp;1,$1:$1,"&lt;="&amp;INT(-$N40/30))+(-$N40/30-INT(-$N40/30))*SUMIFS(34:34,$1:$1,INT(-$N40/30)+1),0)+(-$N40/30-INT(-$N40/30))*SUMIFS(34:34,$1:$1,DX$1+INT(-$N40/30)+1)+(INT(-$N40/30)+1--$N40/30)*SUMIFS(34:34,$1:$1,DX$1+INT(-$N40/30))))</f>
        <v>0</v>
      </c>
      <c r="DY40" s="49">
        <f>IF(DY$10="",0,IF(DY$1=MAX($1:$1),$R34-SUM($T40:DX40),IF(DY$1=1,SUMIFS(34:34,$1:$1,"&gt;="&amp;1,$1:$1,"&lt;="&amp;INT(-$N40/30))+(-$N40/30-INT(-$N40/30))*SUMIFS(34:34,$1:$1,INT(-$N40/30)+1),0)+(-$N40/30-INT(-$N40/30))*SUMIFS(34:34,$1:$1,DY$1+INT(-$N40/30)+1)+(INT(-$N40/30)+1--$N40/30)*SUMIFS(34:34,$1:$1,DY$1+INT(-$N40/30))))</f>
        <v>0</v>
      </c>
      <c r="DZ40" s="49">
        <f>IF(DZ$10="",0,IF(DZ$1=MAX($1:$1),$R34-SUM($T40:DY40),IF(DZ$1=1,SUMIFS(34:34,$1:$1,"&gt;="&amp;1,$1:$1,"&lt;="&amp;INT(-$N40/30))+(-$N40/30-INT(-$N40/30))*SUMIFS(34:34,$1:$1,INT(-$N40/30)+1),0)+(-$N40/30-INT(-$N40/30))*SUMIFS(34:34,$1:$1,DZ$1+INT(-$N40/30)+1)+(INT(-$N40/30)+1--$N40/30)*SUMIFS(34:34,$1:$1,DZ$1+INT(-$N40/30))))</f>
        <v>0</v>
      </c>
      <c r="EA40" s="49">
        <f>IF(EA$10="",0,IF(EA$1=MAX($1:$1),$R34-SUM($T40:DZ40),IF(EA$1=1,SUMIFS(34:34,$1:$1,"&gt;="&amp;1,$1:$1,"&lt;="&amp;INT(-$N40/30))+(-$N40/30-INT(-$N40/30))*SUMIFS(34:34,$1:$1,INT(-$N40/30)+1),0)+(-$N40/30-INT(-$N40/30))*SUMIFS(34:34,$1:$1,EA$1+INT(-$N40/30)+1)+(INT(-$N40/30)+1--$N40/30)*SUMIFS(34:34,$1:$1,EA$1+INT(-$N40/30))))</f>
        <v>0</v>
      </c>
      <c r="EB40" s="49">
        <f>IF(EB$10="",0,IF(EB$1=MAX($1:$1),$R34-SUM($T40:EA40),IF(EB$1=1,SUMIFS(34:34,$1:$1,"&gt;="&amp;1,$1:$1,"&lt;="&amp;INT(-$N40/30))+(-$N40/30-INT(-$N40/30))*SUMIFS(34:34,$1:$1,INT(-$N40/30)+1),0)+(-$N40/30-INT(-$N40/30))*SUMIFS(34:34,$1:$1,EB$1+INT(-$N40/30)+1)+(INT(-$N40/30)+1--$N40/30)*SUMIFS(34:34,$1:$1,EB$1+INT(-$N40/30))))</f>
        <v>0</v>
      </c>
      <c r="EC40" s="49">
        <f>IF(EC$10="",0,IF(EC$1=MAX($1:$1),$R34-SUM($T40:EB40),IF(EC$1=1,SUMIFS(34:34,$1:$1,"&gt;="&amp;1,$1:$1,"&lt;="&amp;INT(-$N40/30))+(-$N40/30-INT(-$N40/30))*SUMIFS(34:34,$1:$1,INT(-$N40/30)+1),0)+(-$N40/30-INT(-$N40/30))*SUMIFS(34:34,$1:$1,EC$1+INT(-$N40/30)+1)+(INT(-$N40/30)+1--$N40/30)*SUMIFS(34:34,$1:$1,EC$1+INT(-$N40/30))))</f>
        <v>0</v>
      </c>
      <c r="ED40" s="49">
        <f>IF(ED$10="",0,IF(ED$1=MAX($1:$1),$R34-SUM($T40:EC40),IF(ED$1=1,SUMIFS(34:34,$1:$1,"&gt;="&amp;1,$1:$1,"&lt;="&amp;INT(-$N40/30))+(-$N40/30-INT(-$N40/30))*SUMIFS(34:34,$1:$1,INT(-$N40/30)+1),0)+(-$N40/30-INT(-$N40/30))*SUMIFS(34:34,$1:$1,ED$1+INT(-$N40/30)+1)+(INT(-$N40/30)+1--$N40/30)*SUMIFS(34:34,$1:$1,ED$1+INT(-$N40/30))))</f>
        <v>0</v>
      </c>
      <c r="EE40" s="49">
        <f>IF(EE$10="",0,IF(EE$1=MAX($1:$1),$R34-SUM($T40:ED40),IF(EE$1=1,SUMIFS(34:34,$1:$1,"&gt;="&amp;1,$1:$1,"&lt;="&amp;INT(-$N40/30))+(-$N40/30-INT(-$N40/30))*SUMIFS(34:34,$1:$1,INT(-$N40/30)+1),0)+(-$N40/30-INT(-$N40/30))*SUMIFS(34:34,$1:$1,EE$1+INT(-$N40/30)+1)+(INT(-$N40/30)+1--$N40/30)*SUMIFS(34:34,$1:$1,EE$1+INT(-$N40/30))))</f>
        <v>0</v>
      </c>
      <c r="EF40" s="49">
        <f>IF(EF$10="",0,IF(EF$1=MAX($1:$1),$R34-SUM($T40:EE40),IF(EF$1=1,SUMIFS(34:34,$1:$1,"&gt;="&amp;1,$1:$1,"&lt;="&amp;INT(-$N40/30))+(-$N40/30-INT(-$N40/30))*SUMIFS(34:34,$1:$1,INT(-$N40/30)+1),0)+(-$N40/30-INT(-$N40/30))*SUMIFS(34:34,$1:$1,EF$1+INT(-$N40/30)+1)+(INT(-$N40/30)+1--$N40/30)*SUMIFS(34:34,$1:$1,EF$1+INT(-$N40/30))))</f>
        <v>0</v>
      </c>
      <c r="EG40" s="49">
        <f>IF(EG$10="",0,IF(EG$1=MAX($1:$1),$R34-SUM($T40:EF40),IF(EG$1=1,SUMIFS(34:34,$1:$1,"&gt;="&amp;1,$1:$1,"&lt;="&amp;INT(-$N40/30))+(-$N40/30-INT(-$N40/30))*SUMIFS(34:34,$1:$1,INT(-$N40/30)+1),0)+(-$N40/30-INT(-$N40/30))*SUMIFS(34:34,$1:$1,EG$1+INT(-$N40/30)+1)+(INT(-$N40/30)+1--$N40/30)*SUMIFS(34:34,$1:$1,EG$1+INT(-$N40/30))))</f>
        <v>0</v>
      </c>
      <c r="EH40" s="49">
        <f>IF(EH$10="",0,IF(EH$1=MAX($1:$1),$R34-SUM($T40:EG40),IF(EH$1=1,SUMIFS(34:34,$1:$1,"&gt;="&amp;1,$1:$1,"&lt;="&amp;INT(-$N40/30))+(-$N40/30-INT(-$N40/30))*SUMIFS(34:34,$1:$1,INT(-$N40/30)+1),0)+(-$N40/30-INT(-$N40/30))*SUMIFS(34:34,$1:$1,EH$1+INT(-$N40/30)+1)+(INT(-$N40/30)+1--$N40/30)*SUMIFS(34:34,$1:$1,EH$1+INT(-$N40/30))))</f>
        <v>0</v>
      </c>
      <c r="EI40" s="49">
        <f>IF(EI$10="",0,IF(EI$1=MAX($1:$1),$R34-SUM($T40:EH40),IF(EI$1=1,SUMIFS(34:34,$1:$1,"&gt;="&amp;1,$1:$1,"&lt;="&amp;INT(-$N40/30))+(-$N40/30-INT(-$N40/30))*SUMIFS(34:34,$1:$1,INT(-$N40/30)+1),0)+(-$N40/30-INT(-$N40/30))*SUMIFS(34:34,$1:$1,EI$1+INT(-$N40/30)+1)+(INT(-$N40/30)+1--$N40/30)*SUMIFS(34:34,$1:$1,EI$1+INT(-$N40/30))))</f>
        <v>0</v>
      </c>
      <c r="EJ40" s="49">
        <f>IF(EJ$10="",0,IF(EJ$1=MAX($1:$1),$R34-SUM($T40:EI40),IF(EJ$1=1,SUMIFS(34:34,$1:$1,"&gt;="&amp;1,$1:$1,"&lt;="&amp;INT(-$N40/30))+(-$N40/30-INT(-$N40/30))*SUMIFS(34:34,$1:$1,INT(-$N40/30)+1),0)+(-$N40/30-INT(-$N40/30))*SUMIFS(34:34,$1:$1,EJ$1+INT(-$N40/30)+1)+(INT(-$N40/30)+1--$N40/30)*SUMIFS(34:34,$1:$1,EJ$1+INT(-$N40/30))))</f>
        <v>0</v>
      </c>
      <c r="EK40" s="49">
        <f>IF(EK$10="",0,IF(EK$1=MAX($1:$1),$R34-SUM($T40:EJ40),IF(EK$1=1,SUMIFS(34:34,$1:$1,"&gt;="&amp;1,$1:$1,"&lt;="&amp;INT(-$N40/30))+(-$N40/30-INT(-$N40/30))*SUMIFS(34:34,$1:$1,INT(-$N40/30)+1),0)+(-$N40/30-INT(-$N40/30))*SUMIFS(34:34,$1:$1,EK$1+INT(-$N40/30)+1)+(INT(-$N40/30)+1--$N40/30)*SUMIFS(34:34,$1:$1,EK$1+INT(-$N40/30))))</f>
        <v>0</v>
      </c>
      <c r="EL40" s="49">
        <f>IF(EL$10="",0,IF(EL$1=MAX($1:$1),$R34-SUM($T40:EK40),IF(EL$1=1,SUMIFS(34:34,$1:$1,"&gt;="&amp;1,$1:$1,"&lt;="&amp;INT(-$N40/30))+(-$N40/30-INT(-$N40/30))*SUMIFS(34:34,$1:$1,INT(-$N40/30)+1),0)+(-$N40/30-INT(-$N40/30))*SUMIFS(34:34,$1:$1,EL$1+INT(-$N40/30)+1)+(INT(-$N40/30)+1--$N40/30)*SUMIFS(34:34,$1:$1,EL$1+INT(-$N40/30))))</f>
        <v>0</v>
      </c>
      <c r="EM40" s="49">
        <f>IF(EM$10="",0,IF(EM$1=MAX($1:$1),$R34-SUM($T40:EL40),IF(EM$1=1,SUMIFS(34:34,$1:$1,"&gt;="&amp;1,$1:$1,"&lt;="&amp;INT(-$N40/30))+(-$N40/30-INT(-$N40/30))*SUMIFS(34:34,$1:$1,INT(-$N40/30)+1),0)+(-$N40/30-INT(-$N40/30))*SUMIFS(34:34,$1:$1,EM$1+INT(-$N40/30)+1)+(INT(-$N40/30)+1--$N40/30)*SUMIFS(34:34,$1:$1,EM$1+INT(-$N40/30))))</f>
        <v>0</v>
      </c>
      <c r="EN40" s="49">
        <f>IF(EN$10="",0,IF(EN$1=MAX($1:$1),$R34-SUM($T40:EM40),IF(EN$1=1,SUMIFS(34:34,$1:$1,"&gt;="&amp;1,$1:$1,"&lt;="&amp;INT(-$N40/30))+(-$N40/30-INT(-$N40/30))*SUMIFS(34:34,$1:$1,INT(-$N40/30)+1),0)+(-$N40/30-INT(-$N40/30))*SUMIFS(34:34,$1:$1,EN$1+INT(-$N40/30)+1)+(INT(-$N40/30)+1--$N40/30)*SUMIFS(34:34,$1:$1,EN$1+INT(-$N40/30))))</f>
        <v>0</v>
      </c>
      <c r="EO40" s="49">
        <f>IF(EO$10="",0,IF(EO$1=MAX($1:$1),$R34-SUM($T40:EN40),IF(EO$1=1,SUMIFS(34:34,$1:$1,"&gt;="&amp;1,$1:$1,"&lt;="&amp;INT(-$N40/30))+(-$N40/30-INT(-$N40/30))*SUMIFS(34:34,$1:$1,INT(-$N40/30)+1),0)+(-$N40/30-INT(-$N40/30))*SUMIFS(34:34,$1:$1,EO$1+INT(-$N40/30)+1)+(INT(-$N40/30)+1--$N40/30)*SUMIFS(34:34,$1:$1,EO$1+INT(-$N40/30))))</f>
        <v>0</v>
      </c>
      <c r="EP40" s="49">
        <f>IF(EP$10="",0,IF(EP$1=MAX($1:$1),$R34-SUM($T40:EO40),IF(EP$1=1,SUMIFS(34:34,$1:$1,"&gt;="&amp;1,$1:$1,"&lt;="&amp;INT(-$N40/30))+(-$N40/30-INT(-$N40/30))*SUMIFS(34:34,$1:$1,INT(-$N40/30)+1),0)+(-$N40/30-INT(-$N40/30))*SUMIFS(34:34,$1:$1,EP$1+INT(-$N40/30)+1)+(INT(-$N40/30)+1--$N40/30)*SUMIFS(34:34,$1:$1,EP$1+INT(-$N40/30))))</f>
        <v>0</v>
      </c>
      <c r="EQ40" s="49">
        <f>IF(EQ$10="",0,IF(EQ$1=MAX($1:$1),$R34-SUM($T40:EP40),IF(EQ$1=1,SUMIFS(34:34,$1:$1,"&gt;="&amp;1,$1:$1,"&lt;="&amp;INT(-$N40/30))+(-$N40/30-INT(-$N40/30))*SUMIFS(34:34,$1:$1,INT(-$N40/30)+1),0)+(-$N40/30-INT(-$N40/30))*SUMIFS(34:34,$1:$1,EQ$1+INT(-$N40/30)+1)+(INT(-$N40/30)+1--$N40/30)*SUMIFS(34:34,$1:$1,EQ$1+INT(-$N40/30))))</f>
        <v>0</v>
      </c>
      <c r="ER40" s="49">
        <f>IF(ER$10="",0,IF(ER$1=MAX($1:$1),$R34-SUM($T40:EQ40),IF(ER$1=1,SUMIFS(34:34,$1:$1,"&gt;="&amp;1,$1:$1,"&lt;="&amp;INT(-$N40/30))+(-$N40/30-INT(-$N40/30))*SUMIFS(34:34,$1:$1,INT(-$N40/30)+1),0)+(-$N40/30-INT(-$N40/30))*SUMIFS(34:34,$1:$1,ER$1+INT(-$N40/30)+1)+(INT(-$N40/30)+1--$N40/30)*SUMIFS(34:34,$1:$1,ER$1+INT(-$N40/30))))</f>
        <v>0</v>
      </c>
      <c r="ES40" s="49">
        <f>IF(ES$10="",0,IF(ES$1=MAX($1:$1),$R34-SUM($T40:ER40),IF(ES$1=1,SUMIFS(34:34,$1:$1,"&gt;="&amp;1,$1:$1,"&lt;="&amp;INT(-$N40/30))+(-$N40/30-INT(-$N40/30))*SUMIFS(34:34,$1:$1,INT(-$N40/30)+1),0)+(-$N40/30-INT(-$N40/30))*SUMIFS(34:34,$1:$1,ES$1+INT(-$N40/30)+1)+(INT(-$N40/30)+1--$N40/30)*SUMIFS(34:34,$1:$1,ES$1+INT(-$N40/30))))</f>
        <v>0</v>
      </c>
      <c r="ET40" s="49">
        <f>IF(ET$10="",0,IF(ET$1=MAX($1:$1),$R34-SUM($T40:ES40),IF(ET$1=1,SUMIFS(34:34,$1:$1,"&gt;="&amp;1,$1:$1,"&lt;="&amp;INT(-$N40/30))+(-$N40/30-INT(-$N40/30))*SUMIFS(34:34,$1:$1,INT(-$N40/30)+1),0)+(-$N40/30-INT(-$N40/30))*SUMIFS(34:34,$1:$1,ET$1+INT(-$N40/30)+1)+(INT(-$N40/30)+1--$N40/30)*SUMIFS(34:34,$1:$1,ET$1+INT(-$N40/30))))</f>
        <v>0</v>
      </c>
      <c r="EU40" s="49">
        <f>IF(EU$10="",0,IF(EU$1=MAX($1:$1),$R34-SUM($T40:ET40),IF(EU$1=1,SUMIFS(34:34,$1:$1,"&gt;="&amp;1,$1:$1,"&lt;="&amp;INT(-$N40/30))+(-$N40/30-INT(-$N40/30))*SUMIFS(34:34,$1:$1,INT(-$N40/30)+1),0)+(-$N40/30-INT(-$N40/30))*SUMIFS(34:34,$1:$1,EU$1+INT(-$N40/30)+1)+(INT(-$N40/30)+1--$N40/30)*SUMIFS(34:34,$1:$1,EU$1+INT(-$N40/30))))</f>
        <v>0</v>
      </c>
      <c r="EV40" s="49">
        <f>IF(EV$10="",0,IF(EV$1=MAX($1:$1),$R34-SUM($T40:EU40),IF(EV$1=1,SUMIFS(34:34,$1:$1,"&gt;="&amp;1,$1:$1,"&lt;="&amp;INT(-$N40/30))+(-$N40/30-INT(-$N40/30))*SUMIFS(34:34,$1:$1,INT(-$N40/30)+1),0)+(-$N40/30-INT(-$N40/30))*SUMIFS(34:34,$1:$1,EV$1+INT(-$N40/30)+1)+(INT(-$N40/30)+1--$N40/30)*SUMIFS(34:34,$1:$1,EV$1+INT(-$N40/30))))</f>
        <v>0</v>
      </c>
      <c r="EW40" s="49">
        <f>IF(EW$10="",0,IF(EW$1=MAX($1:$1),$R34-SUM($T40:EV40),IF(EW$1=1,SUMIFS(34:34,$1:$1,"&gt;="&amp;1,$1:$1,"&lt;="&amp;INT(-$N40/30))+(-$N40/30-INT(-$N40/30))*SUMIFS(34:34,$1:$1,INT(-$N40/30)+1),0)+(-$N40/30-INT(-$N40/30))*SUMIFS(34:34,$1:$1,EW$1+INT(-$N40/30)+1)+(INT(-$N40/30)+1--$N40/30)*SUMIFS(34:34,$1:$1,EW$1+INT(-$N40/30))))</f>
        <v>0</v>
      </c>
      <c r="EX40" s="49">
        <f>IF(EX$10="",0,IF(EX$1=MAX($1:$1),$R34-SUM($T40:EW40),IF(EX$1=1,SUMIFS(34:34,$1:$1,"&gt;="&amp;1,$1:$1,"&lt;="&amp;INT(-$N40/30))+(-$N40/30-INT(-$N40/30))*SUMIFS(34:34,$1:$1,INT(-$N40/30)+1),0)+(-$N40/30-INT(-$N40/30))*SUMIFS(34:34,$1:$1,EX$1+INT(-$N40/30)+1)+(INT(-$N40/30)+1--$N40/30)*SUMIFS(34:34,$1:$1,EX$1+INT(-$N40/30))))</f>
        <v>0</v>
      </c>
      <c r="EY40" s="49">
        <f>IF(EY$10="",0,IF(EY$1=MAX($1:$1),$R34-SUM($T40:EX40),IF(EY$1=1,SUMIFS(34:34,$1:$1,"&gt;="&amp;1,$1:$1,"&lt;="&amp;INT(-$N40/30))+(-$N40/30-INT(-$N40/30))*SUMIFS(34:34,$1:$1,INT(-$N40/30)+1),0)+(-$N40/30-INT(-$N40/30))*SUMIFS(34:34,$1:$1,EY$1+INT(-$N40/30)+1)+(INT(-$N40/30)+1--$N40/30)*SUMIFS(34:34,$1:$1,EY$1+INT(-$N40/30))))</f>
        <v>0</v>
      </c>
      <c r="EZ40" s="49">
        <f>IF(EZ$10="",0,IF(EZ$1=MAX($1:$1),$R34-SUM($T40:EY40),IF(EZ$1=1,SUMIFS(34:34,$1:$1,"&gt;="&amp;1,$1:$1,"&lt;="&amp;INT(-$N40/30))+(-$N40/30-INT(-$N40/30))*SUMIFS(34:34,$1:$1,INT(-$N40/30)+1),0)+(-$N40/30-INT(-$N40/30))*SUMIFS(34:34,$1:$1,EZ$1+INT(-$N40/30)+1)+(INT(-$N40/30)+1--$N40/30)*SUMIFS(34:34,$1:$1,EZ$1+INT(-$N40/30))))</f>
        <v>0</v>
      </c>
      <c r="FA40" s="49">
        <f>IF(FA$10="",0,IF(FA$1=MAX($1:$1),$R34-SUM($T40:EZ40),IF(FA$1=1,SUMIFS(34:34,$1:$1,"&gt;="&amp;1,$1:$1,"&lt;="&amp;INT(-$N40/30))+(-$N40/30-INT(-$N40/30))*SUMIFS(34:34,$1:$1,INT(-$N40/30)+1),0)+(-$N40/30-INT(-$N40/30))*SUMIFS(34:34,$1:$1,FA$1+INT(-$N40/30)+1)+(INT(-$N40/30)+1--$N40/30)*SUMIFS(34:34,$1:$1,FA$1+INT(-$N40/30))))</f>
        <v>0</v>
      </c>
      <c r="FB40" s="49">
        <f>IF(FB$10="",0,IF(FB$1=MAX($1:$1),$R34-SUM($T40:FA40),IF(FB$1=1,SUMIFS(34:34,$1:$1,"&gt;="&amp;1,$1:$1,"&lt;="&amp;INT(-$N40/30))+(-$N40/30-INT(-$N40/30))*SUMIFS(34:34,$1:$1,INT(-$N40/30)+1),0)+(-$N40/30-INT(-$N40/30))*SUMIFS(34:34,$1:$1,FB$1+INT(-$N40/30)+1)+(INT(-$N40/30)+1--$N40/30)*SUMIFS(34:34,$1:$1,FB$1+INT(-$N40/30))))</f>
        <v>0</v>
      </c>
      <c r="FC40" s="49">
        <f>IF(FC$10="",0,IF(FC$1=MAX($1:$1),$R34-SUM($T40:FB40),IF(FC$1=1,SUMIFS(34:34,$1:$1,"&gt;="&amp;1,$1:$1,"&lt;="&amp;INT(-$N40/30))+(-$N40/30-INT(-$N40/30))*SUMIFS(34:34,$1:$1,INT(-$N40/30)+1),0)+(-$N40/30-INT(-$N40/30))*SUMIFS(34:34,$1:$1,FC$1+INT(-$N40/30)+1)+(INT(-$N40/30)+1--$N40/30)*SUMIFS(34:34,$1:$1,FC$1+INT(-$N40/30))))</f>
        <v>0</v>
      </c>
      <c r="FD40" s="49">
        <f>IF(FD$10="",0,IF(FD$1=MAX($1:$1),$R34-SUM($T40:FC40),IF(FD$1=1,SUMIFS(34:34,$1:$1,"&gt;="&amp;1,$1:$1,"&lt;="&amp;INT(-$N40/30))+(-$N40/30-INT(-$N40/30))*SUMIFS(34:34,$1:$1,INT(-$N40/30)+1),0)+(-$N40/30-INT(-$N40/30))*SUMIFS(34:34,$1:$1,FD$1+INT(-$N40/30)+1)+(INT(-$N40/30)+1--$N40/30)*SUMIFS(34:34,$1:$1,FD$1+INT(-$N40/30))))</f>
        <v>0</v>
      </c>
      <c r="FE40" s="49">
        <f>IF(FE$10="",0,IF(FE$1=MAX($1:$1),$R34-SUM($T40:FD40),IF(FE$1=1,SUMIFS(34:34,$1:$1,"&gt;="&amp;1,$1:$1,"&lt;="&amp;INT(-$N40/30))+(-$N40/30-INT(-$N40/30))*SUMIFS(34:34,$1:$1,INT(-$N40/30)+1),0)+(-$N40/30-INT(-$N40/30))*SUMIFS(34:34,$1:$1,FE$1+INT(-$N40/30)+1)+(INT(-$N40/30)+1--$N40/30)*SUMIFS(34:34,$1:$1,FE$1+INT(-$N40/30))))</f>
        <v>0</v>
      </c>
      <c r="FF40" s="49">
        <f>IF(FF$10="",0,IF(FF$1=MAX($1:$1),$R34-SUM($T40:FE40),IF(FF$1=1,SUMIFS(34:34,$1:$1,"&gt;="&amp;1,$1:$1,"&lt;="&amp;INT(-$N40/30))+(-$N40/30-INT(-$N40/30))*SUMIFS(34:34,$1:$1,INT(-$N40/30)+1),0)+(-$N40/30-INT(-$N40/30))*SUMIFS(34:34,$1:$1,FF$1+INT(-$N40/30)+1)+(INT(-$N40/30)+1--$N40/30)*SUMIFS(34:34,$1:$1,FF$1+INT(-$N40/30))))</f>
        <v>0</v>
      </c>
      <c r="FG40" s="49">
        <f>IF(FG$10="",0,IF(FG$1=MAX($1:$1),$R34-SUM($T40:FF40),IF(FG$1=1,SUMIFS(34:34,$1:$1,"&gt;="&amp;1,$1:$1,"&lt;="&amp;INT(-$N40/30))+(-$N40/30-INT(-$N40/30))*SUMIFS(34:34,$1:$1,INT(-$N40/30)+1),0)+(-$N40/30-INT(-$N40/30))*SUMIFS(34:34,$1:$1,FG$1+INT(-$N40/30)+1)+(INT(-$N40/30)+1--$N40/30)*SUMIFS(34:34,$1:$1,FG$1+INT(-$N40/30))))</f>
        <v>0</v>
      </c>
      <c r="FH40" s="49">
        <f>IF(FH$10="",0,IF(FH$1=MAX($1:$1),$R34-SUM($T40:FG40),IF(FH$1=1,SUMIFS(34:34,$1:$1,"&gt;="&amp;1,$1:$1,"&lt;="&amp;INT(-$N40/30))+(-$N40/30-INT(-$N40/30))*SUMIFS(34:34,$1:$1,INT(-$N40/30)+1),0)+(-$N40/30-INT(-$N40/30))*SUMIFS(34:34,$1:$1,FH$1+INT(-$N40/30)+1)+(INT(-$N40/30)+1--$N40/30)*SUMIFS(34:34,$1:$1,FH$1+INT(-$N40/30))))</f>
        <v>0</v>
      </c>
      <c r="FI40" s="49">
        <f>IF(FI$10="",0,IF(FI$1=MAX($1:$1),$R34-SUM($T40:FH40),IF(FI$1=1,SUMIFS(34:34,$1:$1,"&gt;="&amp;1,$1:$1,"&lt;="&amp;INT(-$N40/30))+(-$N40/30-INT(-$N40/30))*SUMIFS(34:34,$1:$1,INT(-$N40/30)+1),0)+(-$N40/30-INT(-$N40/30))*SUMIFS(34:34,$1:$1,FI$1+INT(-$N40/30)+1)+(INT(-$N40/30)+1--$N40/30)*SUMIFS(34:34,$1:$1,FI$1+INT(-$N40/30))))</f>
        <v>0</v>
      </c>
      <c r="FJ40" s="49">
        <f>IF(FJ$10="",0,IF(FJ$1=MAX($1:$1),$R34-SUM($T40:FI40),IF(FJ$1=1,SUMIFS(34:34,$1:$1,"&gt;="&amp;1,$1:$1,"&lt;="&amp;INT(-$N40/30))+(-$N40/30-INT(-$N40/30))*SUMIFS(34:34,$1:$1,INT(-$N40/30)+1),0)+(-$N40/30-INT(-$N40/30))*SUMIFS(34:34,$1:$1,FJ$1+INT(-$N40/30)+1)+(INT(-$N40/30)+1--$N40/30)*SUMIFS(34:34,$1:$1,FJ$1+INT(-$N40/30))))</f>
        <v>0</v>
      </c>
      <c r="FK40" s="49">
        <f>IF(FK$10="",0,IF(FK$1=MAX($1:$1),$R34-SUM($T40:FJ40),IF(FK$1=1,SUMIFS(34:34,$1:$1,"&gt;="&amp;1,$1:$1,"&lt;="&amp;INT(-$N40/30))+(-$N40/30-INT(-$N40/30))*SUMIFS(34:34,$1:$1,INT(-$N40/30)+1),0)+(-$N40/30-INT(-$N40/30))*SUMIFS(34:34,$1:$1,FK$1+INT(-$N40/30)+1)+(INT(-$N40/30)+1--$N40/30)*SUMIFS(34:34,$1:$1,FK$1+INT(-$N40/30))))</f>
        <v>0</v>
      </c>
      <c r="FL40" s="49">
        <f>IF(FL$10="",0,IF(FL$1=MAX($1:$1),$R34-SUM($T40:FK40),IF(FL$1=1,SUMIFS(34:34,$1:$1,"&gt;="&amp;1,$1:$1,"&lt;="&amp;INT(-$N40/30))+(-$N40/30-INT(-$N40/30))*SUMIFS(34:34,$1:$1,INT(-$N40/30)+1),0)+(-$N40/30-INT(-$N40/30))*SUMIFS(34:34,$1:$1,FL$1+INT(-$N40/30)+1)+(INT(-$N40/30)+1--$N40/30)*SUMIFS(34:34,$1:$1,FL$1+INT(-$N40/30))))</f>
        <v>0</v>
      </c>
      <c r="FM40" s="49">
        <f>IF(FM$10="",0,IF(FM$1=MAX($1:$1),$R34-SUM($T40:FL40),IF(FM$1=1,SUMIFS(34:34,$1:$1,"&gt;="&amp;1,$1:$1,"&lt;="&amp;INT(-$N40/30))+(-$N40/30-INT(-$N40/30))*SUMIFS(34:34,$1:$1,INT(-$N40/30)+1),0)+(-$N40/30-INT(-$N40/30))*SUMIFS(34:34,$1:$1,FM$1+INT(-$N40/30)+1)+(INT(-$N40/30)+1--$N40/30)*SUMIFS(34:34,$1:$1,FM$1+INT(-$N40/30))))</f>
        <v>0</v>
      </c>
      <c r="FN40" s="49">
        <f>IF(FN$10="",0,IF(FN$1=MAX($1:$1),$R34-SUM($T40:FM40),IF(FN$1=1,SUMIFS(34:34,$1:$1,"&gt;="&amp;1,$1:$1,"&lt;="&amp;INT(-$N40/30))+(-$N40/30-INT(-$N40/30))*SUMIFS(34:34,$1:$1,INT(-$N40/30)+1),0)+(-$N40/30-INT(-$N40/30))*SUMIFS(34:34,$1:$1,FN$1+INT(-$N40/30)+1)+(INT(-$N40/30)+1--$N40/30)*SUMIFS(34:34,$1:$1,FN$1+INT(-$N40/30))))</f>
        <v>0</v>
      </c>
      <c r="FO40" s="49">
        <f>IF(FO$10="",0,IF(FO$1=MAX($1:$1),$R34-SUM($T40:FN40),IF(FO$1=1,SUMIFS(34:34,$1:$1,"&gt;="&amp;1,$1:$1,"&lt;="&amp;INT(-$N40/30))+(-$N40/30-INT(-$N40/30))*SUMIFS(34:34,$1:$1,INT(-$N40/30)+1),0)+(-$N40/30-INT(-$N40/30))*SUMIFS(34:34,$1:$1,FO$1+INT(-$N40/30)+1)+(INT(-$N40/30)+1--$N40/30)*SUMIFS(34:34,$1:$1,FO$1+INT(-$N40/30))))</f>
        <v>0</v>
      </c>
      <c r="FP40" s="49">
        <f>IF(FP$10="",0,IF(FP$1=MAX($1:$1),$R34-SUM($T40:FO40),IF(FP$1=1,SUMIFS(34:34,$1:$1,"&gt;="&amp;1,$1:$1,"&lt;="&amp;INT(-$N40/30))+(-$N40/30-INT(-$N40/30))*SUMIFS(34:34,$1:$1,INT(-$N40/30)+1),0)+(-$N40/30-INT(-$N40/30))*SUMIFS(34:34,$1:$1,FP$1+INT(-$N40/30)+1)+(INT(-$N40/30)+1--$N40/30)*SUMIFS(34:34,$1:$1,FP$1+INT(-$N40/30))))</f>
        <v>0</v>
      </c>
      <c r="FQ40" s="49">
        <f>IF(FQ$10="",0,IF(FQ$1=MAX($1:$1),$R34-SUM($T40:FP40),IF(FQ$1=1,SUMIFS(34:34,$1:$1,"&gt;="&amp;1,$1:$1,"&lt;="&amp;INT(-$N40/30))+(-$N40/30-INT(-$N40/30))*SUMIFS(34:34,$1:$1,INT(-$N40/30)+1),0)+(-$N40/30-INT(-$N40/30))*SUMIFS(34:34,$1:$1,FQ$1+INT(-$N40/30)+1)+(INT(-$N40/30)+1--$N40/30)*SUMIFS(34:34,$1:$1,FQ$1+INT(-$N40/30))))</f>
        <v>0</v>
      </c>
      <c r="FR40" s="49">
        <f>IF(FR$10="",0,IF(FR$1=MAX($1:$1),$R34-SUM($T40:FQ40),IF(FR$1=1,SUMIFS(34:34,$1:$1,"&gt;="&amp;1,$1:$1,"&lt;="&amp;INT(-$N40/30))+(-$N40/30-INT(-$N40/30))*SUMIFS(34:34,$1:$1,INT(-$N40/30)+1),0)+(-$N40/30-INT(-$N40/30))*SUMIFS(34:34,$1:$1,FR$1+INT(-$N40/30)+1)+(INT(-$N40/30)+1--$N40/30)*SUMIFS(34:34,$1:$1,FR$1+INT(-$N40/30))))</f>
        <v>0</v>
      </c>
      <c r="FS40" s="49">
        <f>IF(FS$10="",0,IF(FS$1=MAX($1:$1),$R34-SUM($T40:FR40),IF(FS$1=1,SUMIFS(34:34,$1:$1,"&gt;="&amp;1,$1:$1,"&lt;="&amp;INT(-$N40/30))+(-$N40/30-INT(-$N40/30))*SUMIFS(34:34,$1:$1,INT(-$N40/30)+1),0)+(-$N40/30-INT(-$N40/30))*SUMIFS(34:34,$1:$1,FS$1+INT(-$N40/30)+1)+(INT(-$N40/30)+1--$N40/30)*SUMIFS(34:34,$1:$1,FS$1+INT(-$N40/30))))</f>
        <v>0</v>
      </c>
      <c r="FT40" s="49">
        <f>IF(FT$10="",0,IF(FT$1=MAX($1:$1),$R34-SUM($T40:FS40),IF(FT$1=1,SUMIFS(34:34,$1:$1,"&gt;="&amp;1,$1:$1,"&lt;="&amp;INT(-$N40/30))+(-$N40/30-INT(-$N40/30))*SUMIFS(34:34,$1:$1,INT(-$N40/30)+1),0)+(-$N40/30-INT(-$N40/30))*SUMIFS(34:34,$1:$1,FT$1+INT(-$N40/30)+1)+(INT(-$N40/30)+1--$N40/30)*SUMIFS(34:34,$1:$1,FT$1+INT(-$N40/30))))</f>
        <v>0</v>
      </c>
      <c r="FU40" s="49">
        <f>IF(FU$10="",0,IF(FU$1=MAX($1:$1),$R34-SUM($T40:FT40),IF(FU$1=1,SUMIFS(34:34,$1:$1,"&gt;="&amp;1,$1:$1,"&lt;="&amp;INT(-$N40/30))+(-$N40/30-INT(-$N40/30))*SUMIFS(34:34,$1:$1,INT(-$N40/30)+1),0)+(-$N40/30-INT(-$N40/30))*SUMIFS(34:34,$1:$1,FU$1+INT(-$N40/30)+1)+(INT(-$N40/30)+1--$N40/30)*SUMIFS(34:34,$1:$1,FU$1+INT(-$N40/30))))</f>
        <v>0</v>
      </c>
      <c r="FV40" s="49">
        <f>IF(FV$10="",0,IF(FV$1=MAX($1:$1),$R34-SUM($T40:FU40),IF(FV$1=1,SUMIFS(34:34,$1:$1,"&gt;="&amp;1,$1:$1,"&lt;="&amp;INT(-$N40/30))+(-$N40/30-INT(-$N40/30))*SUMIFS(34:34,$1:$1,INT(-$N40/30)+1),0)+(-$N40/30-INT(-$N40/30))*SUMIFS(34:34,$1:$1,FV$1+INT(-$N40/30)+1)+(INT(-$N40/30)+1--$N40/30)*SUMIFS(34:34,$1:$1,FV$1+INT(-$N40/30))))</f>
        <v>0</v>
      </c>
      <c r="FW40" s="49">
        <f>IF(FW$10="",0,IF(FW$1=MAX($1:$1),$R34-SUM($T40:FV40),IF(FW$1=1,SUMIFS(34:34,$1:$1,"&gt;="&amp;1,$1:$1,"&lt;="&amp;INT(-$N40/30))+(-$N40/30-INT(-$N40/30))*SUMIFS(34:34,$1:$1,INT(-$N40/30)+1),0)+(-$N40/30-INT(-$N40/30))*SUMIFS(34:34,$1:$1,FW$1+INT(-$N40/30)+1)+(INT(-$N40/30)+1--$N40/30)*SUMIFS(34:34,$1:$1,FW$1+INT(-$N40/30))))</f>
        <v>0</v>
      </c>
      <c r="FX40" s="49">
        <f>IF(FX$10="",0,IF(FX$1=MAX($1:$1),$R34-SUM($T40:FW40),IF(FX$1=1,SUMIFS(34:34,$1:$1,"&gt;="&amp;1,$1:$1,"&lt;="&amp;INT(-$N40/30))+(-$N40/30-INT(-$N40/30))*SUMIFS(34:34,$1:$1,INT(-$N40/30)+1),0)+(-$N40/30-INT(-$N40/30))*SUMIFS(34:34,$1:$1,FX$1+INT(-$N40/30)+1)+(INT(-$N40/30)+1--$N40/30)*SUMIFS(34:34,$1:$1,FX$1+INT(-$N40/30))))</f>
        <v>0</v>
      </c>
      <c r="FY40" s="49">
        <f>IF(FY$10="",0,IF(FY$1=MAX($1:$1),$R34-SUM($T40:FX40),IF(FY$1=1,SUMIFS(34:34,$1:$1,"&gt;="&amp;1,$1:$1,"&lt;="&amp;INT(-$N40/30))+(-$N40/30-INT(-$N40/30))*SUMIFS(34:34,$1:$1,INT(-$N40/30)+1),0)+(-$N40/30-INT(-$N40/30))*SUMIFS(34:34,$1:$1,FY$1+INT(-$N40/30)+1)+(INT(-$N40/30)+1--$N40/30)*SUMIFS(34:34,$1:$1,FY$1+INT(-$N40/30))))</f>
        <v>0</v>
      </c>
      <c r="FZ40" s="49">
        <f>IF(FZ$10="",0,IF(FZ$1=MAX($1:$1),$R34-SUM($T40:FY40),IF(FZ$1=1,SUMIFS(34:34,$1:$1,"&gt;="&amp;1,$1:$1,"&lt;="&amp;INT(-$N40/30))+(-$N40/30-INT(-$N40/30))*SUMIFS(34:34,$1:$1,INT(-$N40/30)+1),0)+(-$N40/30-INT(-$N40/30))*SUMIFS(34:34,$1:$1,FZ$1+INT(-$N40/30)+1)+(INT(-$N40/30)+1--$N40/30)*SUMIFS(34:34,$1:$1,FZ$1+INT(-$N40/30))))</f>
        <v>0</v>
      </c>
      <c r="GA40" s="49">
        <f>IF(GA$10="",0,IF(GA$1=MAX($1:$1),$R34-SUM($T40:FZ40),IF(GA$1=1,SUMIFS(34:34,$1:$1,"&gt;="&amp;1,$1:$1,"&lt;="&amp;INT(-$N40/30))+(-$N40/30-INT(-$N40/30))*SUMIFS(34:34,$1:$1,INT(-$N40/30)+1),0)+(-$N40/30-INT(-$N40/30))*SUMIFS(34:34,$1:$1,GA$1+INT(-$N40/30)+1)+(INT(-$N40/30)+1--$N40/30)*SUMIFS(34:34,$1:$1,GA$1+INT(-$N40/30))))</f>
        <v>0</v>
      </c>
      <c r="GB40" s="49">
        <f>IF(GB$10="",0,IF(GB$1=MAX($1:$1),$R34-SUM($T40:GA40),IF(GB$1=1,SUMIFS(34:34,$1:$1,"&gt;="&amp;1,$1:$1,"&lt;="&amp;INT(-$N40/30))+(-$N40/30-INT(-$N40/30))*SUMIFS(34:34,$1:$1,INT(-$N40/30)+1),0)+(-$N40/30-INT(-$N40/30))*SUMIFS(34:34,$1:$1,GB$1+INT(-$N40/30)+1)+(INT(-$N40/30)+1--$N40/30)*SUMIFS(34:34,$1:$1,GB$1+INT(-$N40/30))))</f>
        <v>0</v>
      </c>
      <c r="GC40" s="49">
        <f>IF(GC$10="",0,IF(GC$1=MAX($1:$1),$R34-SUM($T40:GB40),IF(GC$1=1,SUMIFS(34:34,$1:$1,"&gt;="&amp;1,$1:$1,"&lt;="&amp;INT(-$N40/30))+(-$N40/30-INT(-$N40/30))*SUMIFS(34:34,$1:$1,INT(-$N40/30)+1),0)+(-$N40/30-INT(-$N40/30))*SUMIFS(34:34,$1:$1,GC$1+INT(-$N40/30)+1)+(INT(-$N40/30)+1--$N40/30)*SUMIFS(34:34,$1:$1,GC$1+INT(-$N40/30))))</f>
        <v>0</v>
      </c>
      <c r="GD40" s="49">
        <f>IF(GD$10="",0,IF(GD$1=MAX($1:$1),$R34-SUM($T40:GC40),IF(GD$1=1,SUMIFS(34:34,$1:$1,"&gt;="&amp;1,$1:$1,"&lt;="&amp;INT(-$N40/30))+(-$N40/30-INT(-$N40/30))*SUMIFS(34:34,$1:$1,INT(-$N40/30)+1),0)+(-$N40/30-INT(-$N40/30))*SUMIFS(34:34,$1:$1,GD$1+INT(-$N40/30)+1)+(INT(-$N40/30)+1--$N40/30)*SUMIFS(34:34,$1:$1,GD$1+INT(-$N40/30))))</f>
        <v>0</v>
      </c>
      <c r="GE40" s="49">
        <f>IF(GE$10="",0,IF(GE$1=MAX($1:$1),$R34-SUM($T40:GD40),IF(GE$1=1,SUMIFS(34:34,$1:$1,"&gt;="&amp;1,$1:$1,"&lt;="&amp;INT(-$N40/30))+(-$N40/30-INT(-$N40/30))*SUMIFS(34:34,$1:$1,INT(-$N40/30)+1),0)+(-$N40/30-INT(-$N40/30))*SUMIFS(34:34,$1:$1,GE$1+INT(-$N40/30)+1)+(INT(-$N40/30)+1--$N40/30)*SUMIFS(34:34,$1:$1,GE$1+INT(-$N40/30))))</f>
        <v>0</v>
      </c>
      <c r="GF40" s="49">
        <f>IF(GF$10="",0,IF(GF$1=MAX($1:$1),$R34-SUM($T40:GE40),IF(GF$1=1,SUMIFS(34:34,$1:$1,"&gt;="&amp;1,$1:$1,"&lt;="&amp;INT(-$N40/30))+(-$N40/30-INT(-$N40/30))*SUMIFS(34:34,$1:$1,INT(-$N40/30)+1),0)+(-$N40/30-INT(-$N40/30))*SUMIFS(34:34,$1:$1,GF$1+INT(-$N40/30)+1)+(INT(-$N40/30)+1--$N40/30)*SUMIFS(34:34,$1:$1,GF$1+INT(-$N40/30))))</f>
        <v>0</v>
      </c>
      <c r="GG40" s="49">
        <f>IF(GG$10="",0,IF(GG$1=MAX($1:$1),$R34-SUM($T40:GF40),IF(GG$1=1,SUMIFS(34:34,$1:$1,"&gt;="&amp;1,$1:$1,"&lt;="&amp;INT(-$N40/30))+(-$N40/30-INT(-$N40/30))*SUMIFS(34:34,$1:$1,INT(-$N40/30)+1),0)+(-$N40/30-INT(-$N40/30))*SUMIFS(34:34,$1:$1,GG$1+INT(-$N40/30)+1)+(INT(-$N40/30)+1--$N40/30)*SUMIFS(34:34,$1:$1,GG$1+INT(-$N40/30))))</f>
        <v>0</v>
      </c>
      <c r="GH40" s="49">
        <f>IF(GH$10="",0,IF(GH$1=MAX($1:$1),$R34-SUM($T40:GG40),IF(GH$1=1,SUMIFS(34:34,$1:$1,"&gt;="&amp;1,$1:$1,"&lt;="&amp;INT(-$N40/30))+(-$N40/30-INT(-$N40/30))*SUMIFS(34:34,$1:$1,INT(-$N40/30)+1),0)+(-$N40/30-INT(-$N40/30))*SUMIFS(34:34,$1:$1,GH$1+INT(-$N40/30)+1)+(INT(-$N40/30)+1--$N40/30)*SUMIFS(34:34,$1:$1,GH$1+INT(-$N40/30))))</f>
        <v>0</v>
      </c>
      <c r="GI40" s="49">
        <f>IF(GI$10="",0,IF(GI$1=MAX($1:$1),$R34-SUM($T40:GH40),IF(GI$1=1,SUMIFS(34:34,$1:$1,"&gt;="&amp;1,$1:$1,"&lt;="&amp;INT(-$N40/30))+(-$N40/30-INT(-$N40/30))*SUMIFS(34:34,$1:$1,INT(-$N40/30)+1),0)+(-$N40/30-INT(-$N40/30))*SUMIFS(34:34,$1:$1,GI$1+INT(-$N40/30)+1)+(INT(-$N40/30)+1--$N40/30)*SUMIFS(34:34,$1:$1,GI$1+INT(-$N40/30))))</f>
        <v>0</v>
      </c>
      <c r="GJ40" s="49">
        <f>IF(GJ$10="",0,IF(GJ$1=MAX($1:$1),$R34-SUM($T40:GI40),IF(GJ$1=1,SUMIFS(34:34,$1:$1,"&gt;="&amp;1,$1:$1,"&lt;="&amp;INT(-$N40/30))+(-$N40/30-INT(-$N40/30))*SUMIFS(34:34,$1:$1,INT(-$N40/30)+1),0)+(-$N40/30-INT(-$N40/30))*SUMIFS(34:34,$1:$1,GJ$1+INT(-$N40/30)+1)+(INT(-$N40/30)+1--$N40/30)*SUMIFS(34:34,$1:$1,GJ$1+INT(-$N40/30))))</f>
        <v>0</v>
      </c>
      <c r="GK40" s="49">
        <f>IF(GK$10="",0,IF(GK$1=MAX($1:$1),$R34-SUM($T40:GJ40),IF(GK$1=1,SUMIFS(34:34,$1:$1,"&gt;="&amp;1,$1:$1,"&lt;="&amp;INT(-$N40/30))+(-$N40/30-INT(-$N40/30))*SUMIFS(34:34,$1:$1,INT(-$N40/30)+1),0)+(-$N40/30-INT(-$N40/30))*SUMIFS(34:34,$1:$1,GK$1+INT(-$N40/30)+1)+(INT(-$N40/30)+1--$N40/30)*SUMIFS(34:34,$1:$1,GK$1+INT(-$N40/30))))</f>
        <v>0</v>
      </c>
      <c r="GL40" s="49">
        <f>IF(GL$10="",0,IF(GL$1=MAX($1:$1),$R34-SUM($T40:GK40),IF(GL$1=1,SUMIFS(34:34,$1:$1,"&gt;="&amp;1,$1:$1,"&lt;="&amp;INT(-$N40/30))+(-$N40/30-INT(-$N40/30))*SUMIFS(34:34,$1:$1,INT(-$N40/30)+1),0)+(-$N40/30-INT(-$N40/30))*SUMIFS(34:34,$1:$1,GL$1+INT(-$N40/30)+1)+(INT(-$N40/30)+1--$N40/30)*SUMIFS(34:34,$1:$1,GL$1+INT(-$N40/30))))</f>
        <v>0</v>
      </c>
      <c r="GM40" s="49">
        <f>IF(GM$10="",0,IF(GM$1=MAX($1:$1),$R34-SUM($T40:GL40),IF(GM$1=1,SUMIFS(34:34,$1:$1,"&gt;="&amp;1,$1:$1,"&lt;="&amp;INT(-$N40/30))+(-$N40/30-INT(-$N40/30))*SUMIFS(34:34,$1:$1,INT(-$N40/30)+1),0)+(-$N40/30-INT(-$N40/30))*SUMIFS(34:34,$1:$1,GM$1+INT(-$N40/30)+1)+(INT(-$N40/30)+1--$N40/30)*SUMIFS(34:34,$1:$1,GM$1+INT(-$N40/30))))</f>
        <v>0</v>
      </c>
      <c r="GN40" s="49">
        <f>IF(GN$10="",0,IF(GN$1=MAX($1:$1),$R34-SUM($T40:GM40),IF(GN$1=1,SUMIFS(34:34,$1:$1,"&gt;="&amp;1,$1:$1,"&lt;="&amp;INT(-$N40/30))+(-$N40/30-INT(-$N40/30))*SUMIFS(34:34,$1:$1,INT(-$N40/30)+1),0)+(-$N40/30-INT(-$N40/30))*SUMIFS(34:34,$1:$1,GN$1+INT(-$N40/30)+1)+(INT(-$N40/30)+1--$N40/30)*SUMIFS(34:34,$1:$1,GN$1+INT(-$N40/30))))</f>
        <v>0</v>
      </c>
      <c r="GO40" s="49">
        <f>IF(GO$10="",0,IF(GO$1=MAX($1:$1),$R34-SUM($T40:GN40),IF(GO$1=1,SUMIFS(34:34,$1:$1,"&gt;="&amp;1,$1:$1,"&lt;="&amp;INT(-$N40/30))+(-$N40/30-INT(-$N40/30))*SUMIFS(34:34,$1:$1,INT(-$N40/30)+1),0)+(-$N40/30-INT(-$N40/30))*SUMIFS(34:34,$1:$1,GO$1+INT(-$N40/30)+1)+(INT(-$N40/30)+1--$N40/30)*SUMIFS(34:34,$1:$1,GO$1+INT(-$N40/30))))</f>
        <v>0</v>
      </c>
      <c r="GP40" s="49">
        <f>IF(GP$10="",0,IF(GP$1=MAX($1:$1),$R34-SUM($T40:GO40),IF(GP$1=1,SUMIFS(34:34,$1:$1,"&gt;="&amp;1,$1:$1,"&lt;="&amp;INT(-$N40/30))+(-$N40/30-INT(-$N40/30))*SUMIFS(34:34,$1:$1,INT(-$N40/30)+1),0)+(-$N40/30-INT(-$N40/30))*SUMIFS(34:34,$1:$1,GP$1+INT(-$N40/30)+1)+(INT(-$N40/30)+1--$N40/30)*SUMIFS(34:34,$1:$1,GP$1+INT(-$N40/30))))</f>
        <v>0</v>
      </c>
      <c r="GQ40" s="49">
        <f>IF(GQ$10="",0,IF(GQ$1=MAX($1:$1),$R34-SUM($T40:GP40),IF(GQ$1=1,SUMIFS(34:34,$1:$1,"&gt;="&amp;1,$1:$1,"&lt;="&amp;INT(-$N40/30))+(-$N40/30-INT(-$N40/30))*SUMIFS(34:34,$1:$1,INT(-$N40/30)+1),0)+(-$N40/30-INT(-$N40/30))*SUMIFS(34:34,$1:$1,GQ$1+INT(-$N40/30)+1)+(INT(-$N40/30)+1--$N40/30)*SUMIFS(34:34,$1:$1,GQ$1+INT(-$N40/30))))</f>
        <v>0</v>
      </c>
      <c r="GR40" s="49">
        <f>IF(GR$10="",0,IF(GR$1=MAX($1:$1),$R34-SUM($T40:GQ40),IF(GR$1=1,SUMIFS(34:34,$1:$1,"&gt;="&amp;1,$1:$1,"&lt;="&amp;INT(-$N40/30))+(-$N40/30-INT(-$N40/30))*SUMIFS(34:34,$1:$1,INT(-$N40/30)+1),0)+(-$N40/30-INT(-$N40/30))*SUMIFS(34:34,$1:$1,GR$1+INT(-$N40/30)+1)+(INT(-$N40/30)+1--$N40/30)*SUMIFS(34:34,$1:$1,GR$1+INT(-$N40/30))))</f>
        <v>0</v>
      </c>
      <c r="GS40" s="49">
        <f>IF(GS$10="",0,IF(GS$1=MAX($1:$1),$R34-SUM($T40:GR40),IF(GS$1=1,SUMIFS(34:34,$1:$1,"&gt;="&amp;1,$1:$1,"&lt;="&amp;INT(-$N40/30))+(-$N40/30-INT(-$N40/30))*SUMIFS(34:34,$1:$1,INT(-$N40/30)+1),0)+(-$N40/30-INT(-$N40/30))*SUMIFS(34:34,$1:$1,GS$1+INT(-$N40/30)+1)+(INT(-$N40/30)+1--$N40/30)*SUMIFS(34:34,$1:$1,GS$1+INT(-$N40/30))))</f>
        <v>0</v>
      </c>
      <c r="GT40" s="49">
        <f>IF(GT$10="",0,IF(GT$1=MAX($1:$1),$R34-SUM($T40:GS40),IF(GT$1=1,SUMIFS(34:34,$1:$1,"&gt;="&amp;1,$1:$1,"&lt;="&amp;INT(-$N40/30))+(-$N40/30-INT(-$N40/30))*SUMIFS(34:34,$1:$1,INT(-$N40/30)+1),0)+(-$N40/30-INT(-$N40/30))*SUMIFS(34:34,$1:$1,GT$1+INT(-$N40/30)+1)+(INT(-$N40/30)+1--$N40/30)*SUMIFS(34:34,$1:$1,GT$1+INT(-$N40/30))))</f>
        <v>0</v>
      </c>
      <c r="GU40" s="49">
        <f>IF(GU$10="",0,IF(GU$1=MAX($1:$1),$R34-SUM($T40:GT40),IF(GU$1=1,SUMIFS(34:34,$1:$1,"&gt;="&amp;1,$1:$1,"&lt;="&amp;INT(-$N40/30))+(-$N40/30-INT(-$N40/30))*SUMIFS(34:34,$1:$1,INT(-$N40/30)+1),0)+(-$N40/30-INT(-$N40/30))*SUMIFS(34:34,$1:$1,GU$1+INT(-$N40/30)+1)+(INT(-$N40/30)+1--$N40/30)*SUMIFS(34:34,$1:$1,GU$1+INT(-$N40/30))))</f>
        <v>0</v>
      </c>
      <c r="GV40" s="49">
        <f>IF(GV$10="",0,IF(GV$1=MAX($1:$1),$R34-SUM($T40:GU40),IF(GV$1=1,SUMIFS(34:34,$1:$1,"&gt;="&amp;1,$1:$1,"&lt;="&amp;INT(-$N40/30))+(-$N40/30-INT(-$N40/30))*SUMIFS(34:34,$1:$1,INT(-$N40/30)+1),0)+(-$N40/30-INT(-$N40/30))*SUMIFS(34:34,$1:$1,GV$1+INT(-$N40/30)+1)+(INT(-$N40/30)+1--$N40/30)*SUMIFS(34:34,$1:$1,GV$1+INT(-$N40/30))))</f>
        <v>0</v>
      </c>
      <c r="GW40" s="49">
        <f>IF(GW$10="",0,IF(GW$1=MAX($1:$1),$R34-SUM($T40:GV40),IF(GW$1=1,SUMIFS(34:34,$1:$1,"&gt;="&amp;1,$1:$1,"&lt;="&amp;INT(-$N40/30))+(-$N40/30-INT(-$N40/30))*SUMIFS(34:34,$1:$1,INT(-$N40/30)+1),0)+(-$N40/30-INT(-$N40/30))*SUMIFS(34:34,$1:$1,GW$1+INT(-$N40/30)+1)+(INT(-$N40/30)+1--$N40/30)*SUMIFS(34:34,$1:$1,GW$1+INT(-$N40/30))))</f>
        <v>0</v>
      </c>
      <c r="GX40" s="49">
        <f>IF(GX$10="",0,IF(GX$1=MAX($1:$1),$R34-SUM($T40:GW40),IF(GX$1=1,SUMIFS(34:34,$1:$1,"&gt;="&amp;1,$1:$1,"&lt;="&amp;INT(-$N40/30))+(-$N40/30-INT(-$N40/30))*SUMIFS(34:34,$1:$1,INT(-$N40/30)+1),0)+(-$N40/30-INT(-$N40/30))*SUMIFS(34:34,$1:$1,GX$1+INT(-$N40/30)+1)+(INT(-$N40/30)+1--$N40/30)*SUMIFS(34:34,$1:$1,GX$1+INT(-$N40/30))))</f>
        <v>0</v>
      </c>
      <c r="GY40" s="49">
        <f>IF(GY$10="",0,IF(GY$1=MAX($1:$1),$R34-SUM($T40:GX40),IF(GY$1=1,SUMIFS(34:34,$1:$1,"&gt;="&amp;1,$1:$1,"&lt;="&amp;INT(-$N40/30))+(-$N40/30-INT(-$N40/30))*SUMIFS(34:34,$1:$1,INT(-$N40/30)+1),0)+(-$N40/30-INT(-$N40/30))*SUMIFS(34:34,$1:$1,GY$1+INT(-$N40/30)+1)+(INT(-$N40/30)+1--$N40/30)*SUMIFS(34:34,$1:$1,GY$1+INT(-$N40/30))))</f>
        <v>0</v>
      </c>
      <c r="GZ40" s="49">
        <f>IF(GZ$10="",0,IF(GZ$1=MAX($1:$1),$R34-SUM($T40:GY40),IF(GZ$1=1,SUMIFS(34:34,$1:$1,"&gt;="&amp;1,$1:$1,"&lt;="&amp;INT(-$N40/30))+(-$N40/30-INT(-$N40/30))*SUMIFS(34:34,$1:$1,INT(-$N40/30)+1),0)+(-$N40/30-INT(-$N40/30))*SUMIFS(34:34,$1:$1,GZ$1+INT(-$N40/30)+1)+(INT(-$N40/30)+1--$N40/30)*SUMIFS(34:34,$1:$1,GZ$1+INT(-$N40/30))))</f>
        <v>0</v>
      </c>
      <c r="HA40" s="49">
        <f>IF(HA$10="",0,IF(HA$1=MAX($1:$1),$R34-SUM($T40:GZ40),IF(HA$1=1,SUMIFS(34:34,$1:$1,"&gt;="&amp;1,$1:$1,"&lt;="&amp;INT(-$N40/30))+(-$N40/30-INT(-$N40/30))*SUMIFS(34:34,$1:$1,INT(-$N40/30)+1),0)+(-$N40/30-INT(-$N40/30))*SUMIFS(34:34,$1:$1,HA$1+INT(-$N40/30)+1)+(INT(-$N40/30)+1--$N40/30)*SUMIFS(34:34,$1:$1,HA$1+INT(-$N40/30))))</f>
        <v>0</v>
      </c>
      <c r="HB40" s="49">
        <f>IF(HB$10="",0,IF(HB$1=MAX($1:$1),$R34-SUM($T40:HA40),IF(HB$1=1,SUMIFS(34:34,$1:$1,"&gt;="&amp;1,$1:$1,"&lt;="&amp;INT(-$N40/30))+(-$N40/30-INT(-$N40/30))*SUMIFS(34:34,$1:$1,INT(-$N40/30)+1),0)+(-$N40/30-INT(-$N40/30))*SUMIFS(34:34,$1:$1,HB$1+INT(-$N40/30)+1)+(INT(-$N40/30)+1--$N40/30)*SUMIFS(34:34,$1:$1,HB$1+INT(-$N40/30))))</f>
        <v>0</v>
      </c>
      <c r="HC40" s="49">
        <f>IF(HC$10="",0,IF(HC$1=MAX($1:$1),$R34-SUM($T40:HB40),IF(HC$1=1,SUMIFS(34:34,$1:$1,"&gt;="&amp;1,$1:$1,"&lt;="&amp;INT(-$N40/30))+(-$N40/30-INT(-$N40/30))*SUMIFS(34:34,$1:$1,INT(-$N40/30)+1),0)+(-$N40/30-INT(-$N40/30))*SUMIFS(34:34,$1:$1,HC$1+INT(-$N40/30)+1)+(INT(-$N40/30)+1--$N40/30)*SUMIFS(34:34,$1:$1,HC$1+INT(-$N40/30))))</f>
        <v>0</v>
      </c>
      <c r="HD40" s="49">
        <f>IF(HD$10="",0,IF(HD$1=MAX($1:$1),$R34-SUM($T40:HC40),IF(HD$1=1,SUMIFS(34:34,$1:$1,"&gt;="&amp;1,$1:$1,"&lt;="&amp;INT(-$N40/30))+(-$N40/30-INT(-$N40/30))*SUMIFS(34:34,$1:$1,INT(-$N40/30)+1),0)+(-$N40/30-INT(-$N40/30))*SUMIFS(34:34,$1:$1,HD$1+INT(-$N40/30)+1)+(INT(-$N40/30)+1--$N40/30)*SUMIFS(34:34,$1:$1,HD$1+INT(-$N40/30))))</f>
        <v>0</v>
      </c>
      <c r="HE40" s="49">
        <f>IF(HE$10="",0,IF(HE$1=MAX($1:$1),$R34-SUM($T40:HD40),IF(HE$1=1,SUMIFS(34:34,$1:$1,"&gt;="&amp;1,$1:$1,"&lt;="&amp;INT(-$N40/30))+(-$N40/30-INT(-$N40/30))*SUMIFS(34:34,$1:$1,INT(-$N40/30)+1),0)+(-$N40/30-INT(-$N40/30))*SUMIFS(34:34,$1:$1,HE$1+INT(-$N40/30)+1)+(INT(-$N40/30)+1--$N40/30)*SUMIFS(34:34,$1:$1,HE$1+INT(-$N40/30))))</f>
        <v>0</v>
      </c>
      <c r="HF40" s="49">
        <f>IF(HF$10="",0,IF(HF$1=MAX($1:$1),$R34-SUM($T40:HE40),IF(HF$1=1,SUMIFS(34:34,$1:$1,"&gt;="&amp;1,$1:$1,"&lt;="&amp;INT(-$N40/30))+(-$N40/30-INT(-$N40/30))*SUMIFS(34:34,$1:$1,INT(-$N40/30)+1),0)+(-$N40/30-INT(-$N40/30))*SUMIFS(34:34,$1:$1,HF$1+INT(-$N40/30)+1)+(INT(-$N40/30)+1--$N40/30)*SUMIFS(34:34,$1:$1,HF$1+INT(-$N40/30))))</f>
        <v>0</v>
      </c>
      <c r="HG40" s="49">
        <f>IF(HG$10="",0,IF(HG$1=MAX($1:$1),$R34-SUM($T40:HF40),IF(HG$1=1,SUMIFS(34:34,$1:$1,"&gt;="&amp;1,$1:$1,"&lt;="&amp;INT(-$N40/30))+(-$N40/30-INT(-$N40/30))*SUMIFS(34:34,$1:$1,INT(-$N40/30)+1),0)+(-$N40/30-INT(-$N40/30))*SUMIFS(34:34,$1:$1,HG$1+INT(-$N40/30)+1)+(INT(-$N40/30)+1--$N40/30)*SUMIFS(34:34,$1:$1,HG$1+INT(-$N40/30))))</f>
        <v>0</v>
      </c>
      <c r="HH40" s="49">
        <f>IF(HH$10="",0,IF(HH$1=MAX($1:$1),$R34-SUM($T40:HG40),IF(HH$1=1,SUMIFS(34:34,$1:$1,"&gt;="&amp;1,$1:$1,"&lt;="&amp;INT(-$N40/30))+(-$N40/30-INT(-$N40/30))*SUMIFS(34:34,$1:$1,INT(-$N40/30)+1),0)+(-$N40/30-INT(-$N40/30))*SUMIFS(34:34,$1:$1,HH$1+INT(-$N40/30)+1)+(INT(-$N40/30)+1--$N40/30)*SUMIFS(34:34,$1:$1,HH$1+INT(-$N40/30))))</f>
        <v>0</v>
      </c>
      <c r="HI40" s="49">
        <f>IF(HI$10="",0,IF(HI$1=MAX($1:$1),$R34-SUM($T40:HH40),IF(HI$1=1,SUMIFS(34:34,$1:$1,"&gt;="&amp;1,$1:$1,"&lt;="&amp;INT(-$N40/30))+(-$N40/30-INT(-$N40/30))*SUMIFS(34:34,$1:$1,INT(-$N40/30)+1),0)+(-$N40/30-INT(-$N40/30))*SUMIFS(34:34,$1:$1,HI$1+INT(-$N40/30)+1)+(INT(-$N40/30)+1--$N40/30)*SUMIFS(34:34,$1:$1,HI$1+INT(-$N40/30))))</f>
        <v>0</v>
      </c>
      <c r="HJ40" s="49">
        <f>IF(HJ$10="",0,IF(HJ$1=MAX($1:$1),$R34-SUM($T40:HI40),IF(HJ$1=1,SUMIFS(34:34,$1:$1,"&gt;="&amp;1,$1:$1,"&lt;="&amp;INT(-$N40/30))+(-$N40/30-INT(-$N40/30))*SUMIFS(34:34,$1:$1,INT(-$N40/30)+1),0)+(-$N40/30-INT(-$N40/30))*SUMIFS(34:34,$1:$1,HJ$1+INT(-$N40/30)+1)+(INT(-$N40/30)+1--$N40/30)*SUMIFS(34:34,$1:$1,HJ$1+INT(-$N40/30))))</f>
        <v>0</v>
      </c>
      <c r="HK40" s="49">
        <f>IF(HK$10="",0,IF(HK$1=MAX($1:$1),$R34-SUM($T40:HJ40),IF(HK$1=1,SUMIFS(34:34,$1:$1,"&gt;="&amp;1,$1:$1,"&lt;="&amp;INT(-$N40/30))+(-$N40/30-INT(-$N40/30))*SUMIFS(34:34,$1:$1,INT(-$N40/30)+1),0)+(-$N40/30-INT(-$N40/30))*SUMIFS(34:34,$1:$1,HK$1+INT(-$N40/30)+1)+(INT(-$N40/30)+1--$N40/30)*SUMIFS(34:34,$1:$1,HK$1+INT(-$N40/30))))</f>
        <v>0</v>
      </c>
      <c r="HL40" s="49">
        <f>IF(HL$10="",0,IF(HL$1=MAX($1:$1),$R34-SUM($T40:HK40),IF(HL$1=1,SUMIFS(34:34,$1:$1,"&gt;="&amp;1,$1:$1,"&lt;="&amp;INT(-$N40/30))+(-$N40/30-INT(-$N40/30))*SUMIFS(34:34,$1:$1,INT(-$N40/30)+1),0)+(-$N40/30-INT(-$N40/30))*SUMIFS(34:34,$1:$1,HL$1+INT(-$N40/30)+1)+(INT(-$N40/30)+1--$N40/30)*SUMIFS(34:34,$1:$1,HL$1+INT(-$N40/30))))</f>
        <v>0</v>
      </c>
      <c r="HM40" s="4"/>
      <c r="HN40" s="4"/>
    </row>
    <row r="41" spans="1:222" s="1" customFormat="1" ht="10.199999999999999" x14ac:dyDescent="0.2">
      <c r="A41" s="4"/>
      <c r="B41" s="4"/>
      <c r="C41" s="4"/>
      <c r="D41" s="4"/>
      <c r="E41" s="43" t="str">
        <f>E37</f>
        <v>оборачиваемость кредиторской задолж-ти</v>
      </c>
      <c r="F41" s="4"/>
      <c r="G41" s="4"/>
      <c r="H41" s="43" t="str">
        <f>списки!$K$16</f>
        <v>работы собств. персонала</v>
      </c>
      <c r="I41" s="4"/>
      <c r="J41" s="4"/>
      <c r="K41" s="31" t="str">
        <f>IF($E41="","",INDEX(kpi!$H:$H,SUMIFS(kpi!$B:$B,kpi!$E:$E,$E41)))</f>
        <v>дни</v>
      </c>
      <c r="L41" s="4"/>
      <c r="M41" s="44" t="s">
        <v>6</v>
      </c>
      <c r="N41" s="91">
        <v>30</v>
      </c>
      <c r="O41" s="45"/>
      <c r="P41" s="4"/>
      <c r="Q41" s="4"/>
      <c r="R41" s="89">
        <f t="shared" si="224"/>
        <v>14200</v>
      </c>
      <c r="S41" s="4"/>
      <c r="T41" s="4"/>
      <c r="U41" s="49">
        <f>IF(U$10="",0,IF(U$1=MAX($1:$1),$R35-SUM($T41:T41),IF(U$1=1,SUMIFS(35:35,$1:$1,"&gt;="&amp;1,$1:$1,"&lt;="&amp;INT(-$N41/30))+(-$N41/30-INT(-$N41/30))*SUMIFS(35:35,$1:$1,INT(-$N41/30)+1),0)+(-$N41/30-INT(-$N41/30))*SUMIFS(35:35,$1:$1,U$1+INT(-$N41/30)+1)+(INT(-$N41/30)+1--$N41/30)*SUMIFS(35:35,$1:$1,U$1+INT(-$N41/30))))</f>
        <v>0</v>
      </c>
      <c r="V41" s="49">
        <f>IF(V$10="",0,IF(V$1=MAX($1:$1),$R35-SUM($T41:U41),IF(V$1=1,SUMIFS(35:35,$1:$1,"&gt;="&amp;1,$1:$1,"&lt;="&amp;INT(-$N41/30))+(-$N41/30-INT(-$N41/30))*SUMIFS(35:35,$1:$1,INT(-$N41/30)+1),0)+(-$N41/30-INT(-$N41/30))*SUMIFS(35:35,$1:$1,V$1+INT(-$N41/30)+1)+(INT(-$N41/30)+1--$N41/30)*SUMIFS(35:35,$1:$1,V$1+INT(-$N41/30))))</f>
        <v>0</v>
      </c>
      <c r="W41" s="49">
        <f>IF(W$10="",0,IF(W$1=MAX($1:$1),$R35-SUM($T41:V41),IF(W$1=1,SUMIFS(35:35,$1:$1,"&gt;="&amp;1,$1:$1,"&lt;="&amp;INT(-$N41/30))+(-$N41/30-INT(-$N41/30))*SUMIFS(35:35,$1:$1,INT(-$N41/30)+1),0)+(-$N41/30-INT(-$N41/30))*SUMIFS(35:35,$1:$1,W$1+INT(-$N41/30)+1)+(INT(-$N41/30)+1--$N41/30)*SUMIFS(35:35,$1:$1,W$1+INT(-$N41/30))))</f>
        <v>0</v>
      </c>
      <c r="X41" s="49">
        <f>IF(X$10="",0,IF(X$1=MAX($1:$1),$R35-SUM($T41:W41),IF(X$1=1,SUMIFS(35:35,$1:$1,"&gt;="&amp;1,$1:$1,"&lt;="&amp;INT(-$N41/30))+(-$N41/30-INT(-$N41/30))*SUMIFS(35:35,$1:$1,INT(-$N41/30)+1),0)+(-$N41/30-INT(-$N41/30))*SUMIFS(35:35,$1:$1,X$1+INT(-$N41/30)+1)+(INT(-$N41/30)+1--$N41/30)*SUMIFS(35:35,$1:$1,X$1+INT(-$N41/30))))</f>
        <v>400.00000000000011</v>
      </c>
      <c r="Y41" s="49">
        <f>IF(Y$10="",0,IF(Y$1=MAX($1:$1),$R35-SUM($T41:X41),IF(Y$1=1,SUMIFS(35:35,$1:$1,"&gt;="&amp;1,$1:$1,"&lt;="&amp;INT(-$N41/30))+(-$N41/30-INT(-$N41/30))*SUMIFS(35:35,$1:$1,INT(-$N41/30)+1),0)+(-$N41/30-INT(-$N41/30))*SUMIFS(35:35,$1:$1,Y$1+INT(-$N41/30)+1)+(INT(-$N41/30)+1--$N41/30)*SUMIFS(35:35,$1:$1,Y$1+INT(-$N41/30))))</f>
        <v>800.00000000000023</v>
      </c>
      <c r="Z41" s="49">
        <f>IF(Z$10="",0,IF(Z$1=MAX($1:$1),$R35-SUM($T41:Y41),IF(Z$1=1,SUMIFS(35:35,$1:$1,"&gt;="&amp;1,$1:$1,"&lt;="&amp;INT(-$N41/30))+(-$N41/30-INT(-$N41/30))*SUMIFS(35:35,$1:$1,INT(-$N41/30)+1),0)+(-$N41/30-INT(-$N41/30))*SUMIFS(35:35,$1:$1,Z$1+INT(-$N41/30)+1)+(INT(-$N41/30)+1--$N41/30)*SUMIFS(35:35,$1:$1,Z$1+INT(-$N41/30))))</f>
        <v>0</v>
      </c>
      <c r="AA41" s="49">
        <f>IF(AA$10="",0,IF(AA$1=MAX($1:$1),$R35-SUM($T41:Z41),IF(AA$1=1,SUMIFS(35:35,$1:$1,"&gt;="&amp;1,$1:$1,"&lt;="&amp;INT(-$N41/30))+(-$N41/30-INT(-$N41/30))*SUMIFS(35:35,$1:$1,INT(-$N41/30)+1),0)+(-$N41/30-INT(-$N41/30))*SUMIFS(35:35,$1:$1,AA$1+INT(-$N41/30)+1)+(INT(-$N41/30)+1--$N41/30)*SUMIFS(35:35,$1:$1,AA$1+INT(-$N41/30))))</f>
        <v>3600.0000000000005</v>
      </c>
      <c r="AB41" s="49">
        <f>IF(AB$10="",0,IF(AB$1=MAX($1:$1),$R35-SUM($T41:AA41),IF(AB$1=1,SUMIFS(35:35,$1:$1,"&gt;="&amp;1,$1:$1,"&lt;="&amp;INT(-$N41/30))+(-$N41/30-INT(-$N41/30))*SUMIFS(35:35,$1:$1,INT(-$N41/30)+1),0)+(-$N41/30-INT(-$N41/30))*SUMIFS(35:35,$1:$1,AB$1+INT(-$N41/30)+1)+(INT(-$N41/30)+1--$N41/30)*SUMIFS(35:35,$1:$1,AB$1+INT(-$N41/30))))</f>
        <v>0</v>
      </c>
      <c r="AC41" s="49">
        <f>IF(AC$10="",0,IF(AC$1=MAX($1:$1),$R35-SUM($T41:AB41),IF(AC$1=1,SUMIFS(35:35,$1:$1,"&gt;="&amp;1,$1:$1,"&lt;="&amp;INT(-$N41/30))+(-$N41/30-INT(-$N41/30))*SUMIFS(35:35,$1:$1,INT(-$N41/30)+1),0)+(-$N41/30-INT(-$N41/30))*SUMIFS(35:35,$1:$1,AC$1+INT(-$N41/30)+1)+(INT(-$N41/30)+1--$N41/30)*SUMIFS(35:35,$1:$1,AC$1+INT(-$N41/30))))</f>
        <v>1199.9999999999998</v>
      </c>
      <c r="AD41" s="49">
        <f>IF(AD$10="",0,IF(AD$1=MAX($1:$1),$R35-SUM($T41:AC41),IF(AD$1=1,SUMIFS(35:35,$1:$1,"&gt;="&amp;1,$1:$1,"&lt;="&amp;INT(-$N41/30))+(-$N41/30-INT(-$N41/30))*SUMIFS(35:35,$1:$1,INT(-$N41/30)+1),0)+(-$N41/30-INT(-$N41/30))*SUMIFS(35:35,$1:$1,AD$1+INT(-$N41/30)+1)+(INT(-$N41/30)+1--$N41/30)*SUMIFS(35:35,$1:$1,AD$1+INT(-$N41/30))))</f>
        <v>8200</v>
      </c>
      <c r="AE41" s="49">
        <f>IF(AE$10="",0,IF(AE$1=MAX($1:$1),$R35-SUM($T41:AD41),IF(AE$1=1,SUMIFS(35:35,$1:$1,"&gt;="&amp;1,$1:$1,"&lt;="&amp;INT(-$N41/30))+(-$N41/30-INT(-$N41/30))*SUMIFS(35:35,$1:$1,INT(-$N41/30)+1),0)+(-$N41/30-INT(-$N41/30))*SUMIFS(35:35,$1:$1,AE$1+INT(-$N41/30)+1)+(INT(-$N41/30)+1--$N41/30)*SUMIFS(35:35,$1:$1,AE$1+INT(-$N41/30))))</f>
        <v>0</v>
      </c>
      <c r="AF41" s="49">
        <f>IF(AF$10="",0,IF(AF$1=MAX($1:$1),$R35-SUM($T41:AE41),IF(AF$1=1,SUMIFS(35:35,$1:$1,"&gt;="&amp;1,$1:$1,"&lt;="&amp;INT(-$N41/30))+(-$N41/30-INT(-$N41/30))*SUMIFS(35:35,$1:$1,INT(-$N41/30)+1),0)+(-$N41/30-INT(-$N41/30))*SUMIFS(35:35,$1:$1,AF$1+INT(-$N41/30)+1)+(INT(-$N41/30)+1--$N41/30)*SUMIFS(35:35,$1:$1,AF$1+INT(-$N41/30))))</f>
        <v>0</v>
      </c>
      <c r="AG41" s="49">
        <f>IF(AG$10="",0,IF(AG$1=MAX($1:$1),$R35-SUM($T41:AF41),IF(AG$1=1,SUMIFS(35:35,$1:$1,"&gt;="&amp;1,$1:$1,"&lt;="&amp;INT(-$N41/30))+(-$N41/30-INT(-$N41/30))*SUMIFS(35:35,$1:$1,INT(-$N41/30)+1),0)+(-$N41/30-INT(-$N41/30))*SUMIFS(35:35,$1:$1,AG$1+INT(-$N41/30)+1)+(INT(-$N41/30)+1--$N41/30)*SUMIFS(35:35,$1:$1,AG$1+INT(-$N41/30))))</f>
        <v>0</v>
      </c>
      <c r="AH41" s="49">
        <f>IF(AH$10="",0,IF(AH$1=MAX($1:$1),$R35-SUM($T41:AG41),IF(AH$1=1,SUMIFS(35:35,$1:$1,"&gt;="&amp;1,$1:$1,"&lt;="&amp;INT(-$N41/30))+(-$N41/30-INT(-$N41/30))*SUMIFS(35:35,$1:$1,INT(-$N41/30)+1),0)+(-$N41/30-INT(-$N41/30))*SUMIFS(35:35,$1:$1,AH$1+INT(-$N41/30)+1)+(INT(-$N41/30)+1--$N41/30)*SUMIFS(35:35,$1:$1,AH$1+INT(-$N41/30))))</f>
        <v>0</v>
      </c>
      <c r="AI41" s="49">
        <f>IF(AI$10="",0,IF(AI$1=MAX($1:$1),$R35-SUM($T41:AH41),IF(AI$1=1,SUMIFS(35:35,$1:$1,"&gt;="&amp;1,$1:$1,"&lt;="&amp;INT(-$N41/30))+(-$N41/30-INT(-$N41/30))*SUMIFS(35:35,$1:$1,INT(-$N41/30)+1),0)+(-$N41/30-INT(-$N41/30))*SUMIFS(35:35,$1:$1,AI$1+INT(-$N41/30)+1)+(INT(-$N41/30)+1--$N41/30)*SUMIFS(35:35,$1:$1,AI$1+INT(-$N41/30))))</f>
        <v>0</v>
      </c>
      <c r="AJ41" s="49">
        <f>IF(AJ$10="",0,IF(AJ$1=MAX($1:$1),$R35-SUM($T41:AI41),IF(AJ$1=1,SUMIFS(35:35,$1:$1,"&gt;="&amp;1,$1:$1,"&lt;="&amp;INT(-$N41/30))+(-$N41/30-INT(-$N41/30))*SUMIFS(35:35,$1:$1,INT(-$N41/30)+1),0)+(-$N41/30-INT(-$N41/30))*SUMIFS(35:35,$1:$1,AJ$1+INT(-$N41/30)+1)+(INT(-$N41/30)+1--$N41/30)*SUMIFS(35:35,$1:$1,AJ$1+INT(-$N41/30))))</f>
        <v>0</v>
      </c>
      <c r="AK41" s="49">
        <f>IF(AK$10="",0,IF(AK$1=MAX($1:$1),$R35-SUM($T41:AJ41),IF(AK$1=1,SUMIFS(35:35,$1:$1,"&gt;="&amp;1,$1:$1,"&lt;="&amp;INT(-$N41/30))+(-$N41/30-INT(-$N41/30))*SUMIFS(35:35,$1:$1,INT(-$N41/30)+1),0)+(-$N41/30-INT(-$N41/30))*SUMIFS(35:35,$1:$1,AK$1+INT(-$N41/30)+1)+(INT(-$N41/30)+1--$N41/30)*SUMIFS(35:35,$1:$1,AK$1+INT(-$N41/30))))</f>
        <v>0</v>
      </c>
      <c r="AL41" s="49">
        <f>IF(AL$10="",0,IF(AL$1=MAX($1:$1),$R35-SUM($T41:AK41),IF(AL$1=1,SUMIFS(35:35,$1:$1,"&gt;="&amp;1,$1:$1,"&lt;="&amp;INT(-$N41/30))+(-$N41/30-INT(-$N41/30))*SUMIFS(35:35,$1:$1,INT(-$N41/30)+1),0)+(-$N41/30-INT(-$N41/30))*SUMIFS(35:35,$1:$1,AL$1+INT(-$N41/30)+1)+(INT(-$N41/30)+1--$N41/30)*SUMIFS(35:35,$1:$1,AL$1+INT(-$N41/30))))</f>
        <v>0</v>
      </c>
      <c r="AM41" s="49">
        <f>IF(AM$10="",0,IF(AM$1=MAX($1:$1),$R35-SUM($T41:AL41),IF(AM$1=1,SUMIFS(35:35,$1:$1,"&gt;="&amp;1,$1:$1,"&lt;="&amp;INT(-$N41/30))+(-$N41/30-INT(-$N41/30))*SUMIFS(35:35,$1:$1,INT(-$N41/30)+1),0)+(-$N41/30-INT(-$N41/30))*SUMIFS(35:35,$1:$1,AM$1+INT(-$N41/30)+1)+(INT(-$N41/30)+1--$N41/30)*SUMIFS(35:35,$1:$1,AM$1+INT(-$N41/30))))</f>
        <v>0</v>
      </c>
      <c r="AN41" s="49">
        <f>IF(AN$10="",0,IF(AN$1=MAX($1:$1),$R35-SUM($T41:AM41),IF(AN$1=1,SUMIFS(35:35,$1:$1,"&gt;="&amp;1,$1:$1,"&lt;="&amp;INT(-$N41/30))+(-$N41/30-INT(-$N41/30))*SUMIFS(35:35,$1:$1,INT(-$N41/30)+1),0)+(-$N41/30-INT(-$N41/30))*SUMIFS(35:35,$1:$1,AN$1+INT(-$N41/30)+1)+(INT(-$N41/30)+1--$N41/30)*SUMIFS(35:35,$1:$1,AN$1+INT(-$N41/30))))</f>
        <v>0</v>
      </c>
      <c r="AO41" s="49">
        <f>IF(AO$10="",0,IF(AO$1=MAX($1:$1),$R35-SUM($T41:AN41),IF(AO$1=1,SUMIFS(35:35,$1:$1,"&gt;="&amp;1,$1:$1,"&lt;="&amp;INT(-$N41/30))+(-$N41/30-INT(-$N41/30))*SUMIFS(35:35,$1:$1,INT(-$N41/30)+1),0)+(-$N41/30-INT(-$N41/30))*SUMIFS(35:35,$1:$1,AO$1+INT(-$N41/30)+1)+(INT(-$N41/30)+1--$N41/30)*SUMIFS(35:35,$1:$1,AO$1+INT(-$N41/30))))</f>
        <v>0</v>
      </c>
      <c r="AP41" s="49">
        <f>IF(AP$10="",0,IF(AP$1=MAX($1:$1),$R35-SUM($T41:AO41),IF(AP$1=1,SUMIFS(35:35,$1:$1,"&gt;="&amp;1,$1:$1,"&lt;="&amp;INT(-$N41/30))+(-$N41/30-INT(-$N41/30))*SUMIFS(35:35,$1:$1,INT(-$N41/30)+1),0)+(-$N41/30-INT(-$N41/30))*SUMIFS(35:35,$1:$1,AP$1+INT(-$N41/30)+1)+(INT(-$N41/30)+1--$N41/30)*SUMIFS(35:35,$1:$1,AP$1+INT(-$N41/30))))</f>
        <v>0</v>
      </c>
      <c r="AQ41" s="49">
        <f>IF(AQ$10="",0,IF(AQ$1=MAX($1:$1),$R35-SUM($T41:AP41),IF(AQ$1=1,SUMIFS(35:35,$1:$1,"&gt;="&amp;1,$1:$1,"&lt;="&amp;INT(-$N41/30))+(-$N41/30-INT(-$N41/30))*SUMIFS(35:35,$1:$1,INT(-$N41/30)+1),0)+(-$N41/30-INT(-$N41/30))*SUMIFS(35:35,$1:$1,AQ$1+INT(-$N41/30)+1)+(INT(-$N41/30)+1--$N41/30)*SUMIFS(35:35,$1:$1,AQ$1+INT(-$N41/30))))</f>
        <v>0</v>
      </c>
      <c r="AR41" s="49">
        <f>IF(AR$10="",0,IF(AR$1=MAX($1:$1),$R35-SUM($T41:AQ41),IF(AR$1=1,SUMIFS(35:35,$1:$1,"&gt;="&amp;1,$1:$1,"&lt;="&amp;INT(-$N41/30))+(-$N41/30-INT(-$N41/30))*SUMIFS(35:35,$1:$1,INT(-$N41/30)+1),0)+(-$N41/30-INT(-$N41/30))*SUMIFS(35:35,$1:$1,AR$1+INT(-$N41/30)+1)+(INT(-$N41/30)+1--$N41/30)*SUMIFS(35:35,$1:$1,AR$1+INT(-$N41/30))))</f>
        <v>0</v>
      </c>
      <c r="AS41" s="49">
        <f>IF(AS$10="",0,IF(AS$1=MAX($1:$1),$R35-SUM($T41:AR41),IF(AS$1=1,SUMIFS(35:35,$1:$1,"&gt;="&amp;1,$1:$1,"&lt;="&amp;INT(-$N41/30))+(-$N41/30-INT(-$N41/30))*SUMIFS(35:35,$1:$1,INT(-$N41/30)+1),0)+(-$N41/30-INT(-$N41/30))*SUMIFS(35:35,$1:$1,AS$1+INT(-$N41/30)+1)+(INT(-$N41/30)+1--$N41/30)*SUMIFS(35:35,$1:$1,AS$1+INT(-$N41/30))))</f>
        <v>0</v>
      </c>
      <c r="AT41" s="49">
        <f>IF(AT$10="",0,IF(AT$1=MAX($1:$1),$R35-SUM($T41:AS41),IF(AT$1=1,SUMIFS(35:35,$1:$1,"&gt;="&amp;1,$1:$1,"&lt;="&amp;INT(-$N41/30))+(-$N41/30-INT(-$N41/30))*SUMIFS(35:35,$1:$1,INT(-$N41/30)+1),0)+(-$N41/30-INT(-$N41/30))*SUMIFS(35:35,$1:$1,AT$1+INT(-$N41/30)+1)+(INT(-$N41/30)+1--$N41/30)*SUMIFS(35:35,$1:$1,AT$1+INT(-$N41/30))))</f>
        <v>0</v>
      </c>
      <c r="AU41" s="49">
        <f>IF(AU$10="",0,IF(AU$1=MAX($1:$1),$R35-SUM($T41:AT41),IF(AU$1=1,SUMIFS(35:35,$1:$1,"&gt;="&amp;1,$1:$1,"&lt;="&amp;INT(-$N41/30))+(-$N41/30-INT(-$N41/30))*SUMIFS(35:35,$1:$1,INT(-$N41/30)+1),0)+(-$N41/30-INT(-$N41/30))*SUMIFS(35:35,$1:$1,AU$1+INT(-$N41/30)+1)+(INT(-$N41/30)+1--$N41/30)*SUMIFS(35:35,$1:$1,AU$1+INT(-$N41/30))))</f>
        <v>0</v>
      </c>
      <c r="AV41" s="49">
        <f>IF(AV$10="",0,IF(AV$1=MAX($1:$1),$R35-SUM($T41:AU41),IF(AV$1=1,SUMIFS(35:35,$1:$1,"&gt;="&amp;1,$1:$1,"&lt;="&amp;INT(-$N41/30))+(-$N41/30-INT(-$N41/30))*SUMIFS(35:35,$1:$1,INT(-$N41/30)+1),0)+(-$N41/30-INT(-$N41/30))*SUMIFS(35:35,$1:$1,AV$1+INT(-$N41/30)+1)+(INT(-$N41/30)+1--$N41/30)*SUMIFS(35:35,$1:$1,AV$1+INT(-$N41/30))))</f>
        <v>0</v>
      </c>
      <c r="AW41" s="49">
        <f>IF(AW$10="",0,IF(AW$1=MAX($1:$1),$R35-SUM($T41:AV41),IF(AW$1=1,SUMIFS(35:35,$1:$1,"&gt;="&amp;1,$1:$1,"&lt;="&amp;INT(-$N41/30))+(-$N41/30-INT(-$N41/30))*SUMIFS(35:35,$1:$1,INT(-$N41/30)+1),0)+(-$N41/30-INT(-$N41/30))*SUMIFS(35:35,$1:$1,AW$1+INT(-$N41/30)+1)+(INT(-$N41/30)+1--$N41/30)*SUMIFS(35:35,$1:$1,AW$1+INT(-$N41/30))))</f>
        <v>0</v>
      </c>
      <c r="AX41" s="49">
        <f>IF(AX$10="",0,IF(AX$1=MAX($1:$1),$R35-SUM($T41:AW41),IF(AX$1=1,SUMIFS(35:35,$1:$1,"&gt;="&amp;1,$1:$1,"&lt;="&amp;INT(-$N41/30))+(-$N41/30-INT(-$N41/30))*SUMIFS(35:35,$1:$1,INT(-$N41/30)+1),0)+(-$N41/30-INT(-$N41/30))*SUMIFS(35:35,$1:$1,AX$1+INT(-$N41/30)+1)+(INT(-$N41/30)+1--$N41/30)*SUMIFS(35:35,$1:$1,AX$1+INT(-$N41/30))))</f>
        <v>0</v>
      </c>
      <c r="AY41" s="49">
        <f>IF(AY$10="",0,IF(AY$1=MAX($1:$1),$R35-SUM($T41:AX41),IF(AY$1=1,SUMIFS(35:35,$1:$1,"&gt;="&amp;1,$1:$1,"&lt;="&amp;INT(-$N41/30))+(-$N41/30-INT(-$N41/30))*SUMIFS(35:35,$1:$1,INT(-$N41/30)+1),0)+(-$N41/30-INT(-$N41/30))*SUMIFS(35:35,$1:$1,AY$1+INT(-$N41/30)+1)+(INT(-$N41/30)+1--$N41/30)*SUMIFS(35:35,$1:$1,AY$1+INT(-$N41/30))))</f>
        <v>0</v>
      </c>
      <c r="AZ41" s="49">
        <f>IF(AZ$10="",0,IF(AZ$1=MAX($1:$1),$R35-SUM($T41:AY41),IF(AZ$1=1,SUMIFS(35:35,$1:$1,"&gt;="&amp;1,$1:$1,"&lt;="&amp;INT(-$N41/30))+(-$N41/30-INT(-$N41/30))*SUMIFS(35:35,$1:$1,INT(-$N41/30)+1),0)+(-$N41/30-INT(-$N41/30))*SUMIFS(35:35,$1:$1,AZ$1+INT(-$N41/30)+1)+(INT(-$N41/30)+1--$N41/30)*SUMIFS(35:35,$1:$1,AZ$1+INT(-$N41/30))))</f>
        <v>0</v>
      </c>
      <c r="BA41" s="49">
        <f>IF(BA$10="",0,IF(BA$1=MAX($1:$1),$R35-SUM($T41:AZ41),IF(BA$1=1,SUMIFS(35:35,$1:$1,"&gt;="&amp;1,$1:$1,"&lt;="&amp;INT(-$N41/30))+(-$N41/30-INT(-$N41/30))*SUMIFS(35:35,$1:$1,INT(-$N41/30)+1),0)+(-$N41/30-INT(-$N41/30))*SUMIFS(35:35,$1:$1,BA$1+INT(-$N41/30)+1)+(INT(-$N41/30)+1--$N41/30)*SUMIFS(35:35,$1:$1,BA$1+INT(-$N41/30))))</f>
        <v>0</v>
      </c>
      <c r="BB41" s="49">
        <f>IF(BB$10="",0,IF(BB$1=MAX($1:$1),$R35-SUM($T41:BA41),IF(BB$1=1,SUMIFS(35:35,$1:$1,"&gt;="&amp;1,$1:$1,"&lt;="&amp;INT(-$N41/30))+(-$N41/30-INT(-$N41/30))*SUMIFS(35:35,$1:$1,INT(-$N41/30)+1),0)+(-$N41/30-INT(-$N41/30))*SUMIFS(35:35,$1:$1,BB$1+INT(-$N41/30)+1)+(INT(-$N41/30)+1--$N41/30)*SUMIFS(35:35,$1:$1,BB$1+INT(-$N41/30))))</f>
        <v>0</v>
      </c>
      <c r="BC41" s="49">
        <f>IF(BC$10="",0,IF(BC$1=MAX($1:$1),$R35-SUM($T41:BB41),IF(BC$1=1,SUMIFS(35:35,$1:$1,"&gt;="&amp;1,$1:$1,"&lt;="&amp;INT(-$N41/30))+(-$N41/30-INT(-$N41/30))*SUMIFS(35:35,$1:$1,INT(-$N41/30)+1),0)+(-$N41/30-INT(-$N41/30))*SUMIFS(35:35,$1:$1,BC$1+INT(-$N41/30)+1)+(INT(-$N41/30)+1--$N41/30)*SUMIFS(35:35,$1:$1,BC$1+INT(-$N41/30))))</f>
        <v>0</v>
      </c>
      <c r="BD41" s="49">
        <f>IF(BD$10="",0,IF(BD$1=MAX($1:$1),$R35-SUM($T41:BC41),IF(BD$1=1,SUMIFS(35:35,$1:$1,"&gt;="&amp;1,$1:$1,"&lt;="&amp;INT(-$N41/30))+(-$N41/30-INT(-$N41/30))*SUMIFS(35:35,$1:$1,INT(-$N41/30)+1),0)+(-$N41/30-INT(-$N41/30))*SUMIFS(35:35,$1:$1,BD$1+INT(-$N41/30)+1)+(INT(-$N41/30)+1--$N41/30)*SUMIFS(35:35,$1:$1,BD$1+INT(-$N41/30))))</f>
        <v>0</v>
      </c>
      <c r="BE41" s="49">
        <f>IF(BE$10="",0,IF(BE$1=MAX($1:$1),$R35-SUM($T41:BD41),IF(BE$1=1,SUMIFS(35:35,$1:$1,"&gt;="&amp;1,$1:$1,"&lt;="&amp;INT(-$N41/30))+(-$N41/30-INT(-$N41/30))*SUMIFS(35:35,$1:$1,INT(-$N41/30)+1),0)+(-$N41/30-INT(-$N41/30))*SUMIFS(35:35,$1:$1,BE$1+INT(-$N41/30)+1)+(INT(-$N41/30)+1--$N41/30)*SUMIFS(35:35,$1:$1,BE$1+INT(-$N41/30))))</f>
        <v>0</v>
      </c>
      <c r="BF41" s="49">
        <f>IF(BF$10="",0,IF(BF$1=MAX($1:$1),$R35-SUM($T41:BE41),IF(BF$1=1,SUMIFS(35:35,$1:$1,"&gt;="&amp;1,$1:$1,"&lt;="&amp;INT(-$N41/30))+(-$N41/30-INT(-$N41/30))*SUMIFS(35:35,$1:$1,INT(-$N41/30)+1),0)+(-$N41/30-INT(-$N41/30))*SUMIFS(35:35,$1:$1,BF$1+INT(-$N41/30)+1)+(INT(-$N41/30)+1--$N41/30)*SUMIFS(35:35,$1:$1,BF$1+INT(-$N41/30))))</f>
        <v>0</v>
      </c>
      <c r="BG41" s="49">
        <f>IF(BG$10="",0,IF(BG$1=MAX($1:$1),$R35-SUM($T41:BF41),IF(BG$1=1,SUMIFS(35:35,$1:$1,"&gt;="&amp;1,$1:$1,"&lt;="&amp;INT(-$N41/30))+(-$N41/30-INT(-$N41/30))*SUMIFS(35:35,$1:$1,INT(-$N41/30)+1),0)+(-$N41/30-INT(-$N41/30))*SUMIFS(35:35,$1:$1,BG$1+INT(-$N41/30)+1)+(INT(-$N41/30)+1--$N41/30)*SUMIFS(35:35,$1:$1,BG$1+INT(-$N41/30))))</f>
        <v>0</v>
      </c>
      <c r="BH41" s="49">
        <f>IF(BH$10="",0,IF(BH$1=MAX($1:$1),$R35-SUM($T41:BG41),IF(BH$1=1,SUMIFS(35:35,$1:$1,"&gt;="&amp;1,$1:$1,"&lt;="&amp;INT(-$N41/30))+(-$N41/30-INT(-$N41/30))*SUMIFS(35:35,$1:$1,INT(-$N41/30)+1),0)+(-$N41/30-INT(-$N41/30))*SUMIFS(35:35,$1:$1,BH$1+INT(-$N41/30)+1)+(INT(-$N41/30)+1--$N41/30)*SUMIFS(35:35,$1:$1,BH$1+INT(-$N41/30))))</f>
        <v>0</v>
      </c>
      <c r="BI41" s="49">
        <f>IF(BI$10="",0,IF(BI$1=MAX($1:$1),$R35-SUM($T41:BH41),IF(BI$1=1,SUMIFS(35:35,$1:$1,"&gt;="&amp;1,$1:$1,"&lt;="&amp;INT(-$N41/30))+(-$N41/30-INT(-$N41/30))*SUMIFS(35:35,$1:$1,INT(-$N41/30)+1),0)+(-$N41/30-INT(-$N41/30))*SUMIFS(35:35,$1:$1,BI$1+INT(-$N41/30)+1)+(INT(-$N41/30)+1--$N41/30)*SUMIFS(35:35,$1:$1,BI$1+INT(-$N41/30))))</f>
        <v>0</v>
      </c>
      <c r="BJ41" s="49">
        <f>IF(BJ$10="",0,IF(BJ$1=MAX($1:$1),$R35-SUM($T41:BI41),IF(BJ$1=1,SUMIFS(35:35,$1:$1,"&gt;="&amp;1,$1:$1,"&lt;="&amp;INT(-$N41/30))+(-$N41/30-INT(-$N41/30))*SUMIFS(35:35,$1:$1,INT(-$N41/30)+1),0)+(-$N41/30-INT(-$N41/30))*SUMIFS(35:35,$1:$1,BJ$1+INT(-$N41/30)+1)+(INT(-$N41/30)+1--$N41/30)*SUMIFS(35:35,$1:$1,BJ$1+INT(-$N41/30))))</f>
        <v>0</v>
      </c>
      <c r="BK41" s="49">
        <f>IF(BK$10="",0,IF(BK$1=MAX($1:$1),$R35-SUM($T41:BJ41),IF(BK$1=1,SUMIFS(35:35,$1:$1,"&gt;="&amp;1,$1:$1,"&lt;="&amp;INT(-$N41/30))+(-$N41/30-INT(-$N41/30))*SUMIFS(35:35,$1:$1,INT(-$N41/30)+1),0)+(-$N41/30-INT(-$N41/30))*SUMIFS(35:35,$1:$1,BK$1+INT(-$N41/30)+1)+(INT(-$N41/30)+1--$N41/30)*SUMIFS(35:35,$1:$1,BK$1+INT(-$N41/30))))</f>
        <v>0</v>
      </c>
      <c r="BL41" s="49">
        <f>IF(BL$10="",0,IF(BL$1=MAX($1:$1),$R35-SUM($T41:BK41),IF(BL$1=1,SUMIFS(35:35,$1:$1,"&gt;="&amp;1,$1:$1,"&lt;="&amp;INT(-$N41/30))+(-$N41/30-INT(-$N41/30))*SUMIFS(35:35,$1:$1,INT(-$N41/30)+1),0)+(-$N41/30-INT(-$N41/30))*SUMIFS(35:35,$1:$1,BL$1+INT(-$N41/30)+1)+(INT(-$N41/30)+1--$N41/30)*SUMIFS(35:35,$1:$1,BL$1+INT(-$N41/30))))</f>
        <v>0</v>
      </c>
      <c r="BM41" s="49">
        <f>IF(BM$10="",0,IF(BM$1=MAX($1:$1),$R35-SUM($T41:BL41),IF(BM$1=1,SUMIFS(35:35,$1:$1,"&gt;="&amp;1,$1:$1,"&lt;="&amp;INT(-$N41/30))+(-$N41/30-INT(-$N41/30))*SUMIFS(35:35,$1:$1,INT(-$N41/30)+1),0)+(-$N41/30-INT(-$N41/30))*SUMIFS(35:35,$1:$1,BM$1+INT(-$N41/30)+1)+(INT(-$N41/30)+1--$N41/30)*SUMIFS(35:35,$1:$1,BM$1+INT(-$N41/30))))</f>
        <v>0</v>
      </c>
      <c r="BN41" s="49">
        <f>IF(BN$10="",0,IF(BN$1=MAX($1:$1),$R35-SUM($T41:BM41),IF(BN$1=1,SUMIFS(35:35,$1:$1,"&gt;="&amp;1,$1:$1,"&lt;="&amp;INT(-$N41/30))+(-$N41/30-INT(-$N41/30))*SUMIFS(35:35,$1:$1,INT(-$N41/30)+1),0)+(-$N41/30-INT(-$N41/30))*SUMIFS(35:35,$1:$1,BN$1+INT(-$N41/30)+1)+(INT(-$N41/30)+1--$N41/30)*SUMIFS(35:35,$1:$1,BN$1+INT(-$N41/30))))</f>
        <v>0</v>
      </c>
      <c r="BO41" s="49">
        <f>IF(BO$10="",0,IF(BO$1=MAX($1:$1),$R35-SUM($T41:BN41),IF(BO$1=1,SUMIFS(35:35,$1:$1,"&gt;="&amp;1,$1:$1,"&lt;="&amp;INT(-$N41/30))+(-$N41/30-INT(-$N41/30))*SUMIFS(35:35,$1:$1,INT(-$N41/30)+1),0)+(-$N41/30-INT(-$N41/30))*SUMIFS(35:35,$1:$1,BO$1+INT(-$N41/30)+1)+(INT(-$N41/30)+1--$N41/30)*SUMIFS(35:35,$1:$1,BO$1+INT(-$N41/30))))</f>
        <v>0</v>
      </c>
      <c r="BP41" s="49">
        <f>IF(BP$10="",0,IF(BP$1=MAX($1:$1),$R35-SUM($T41:BO41),IF(BP$1=1,SUMIFS(35:35,$1:$1,"&gt;="&amp;1,$1:$1,"&lt;="&amp;INT(-$N41/30))+(-$N41/30-INT(-$N41/30))*SUMIFS(35:35,$1:$1,INT(-$N41/30)+1),0)+(-$N41/30-INT(-$N41/30))*SUMIFS(35:35,$1:$1,BP$1+INT(-$N41/30)+1)+(INT(-$N41/30)+1--$N41/30)*SUMIFS(35:35,$1:$1,BP$1+INT(-$N41/30))))</f>
        <v>0</v>
      </c>
      <c r="BQ41" s="49">
        <f>IF(BQ$10="",0,IF(BQ$1=MAX($1:$1),$R35-SUM($T41:BP41),IF(BQ$1=1,SUMIFS(35:35,$1:$1,"&gt;="&amp;1,$1:$1,"&lt;="&amp;INT(-$N41/30))+(-$N41/30-INT(-$N41/30))*SUMIFS(35:35,$1:$1,INT(-$N41/30)+1),0)+(-$N41/30-INT(-$N41/30))*SUMIFS(35:35,$1:$1,BQ$1+INT(-$N41/30)+1)+(INT(-$N41/30)+1--$N41/30)*SUMIFS(35:35,$1:$1,BQ$1+INT(-$N41/30))))</f>
        <v>0</v>
      </c>
      <c r="BR41" s="49">
        <f>IF(BR$10="",0,IF(BR$1=MAX($1:$1),$R35-SUM($T41:BQ41),IF(BR$1=1,SUMIFS(35:35,$1:$1,"&gt;="&amp;1,$1:$1,"&lt;="&amp;INT(-$N41/30))+(-$N41/30-INT(-$N41/30))*SUMIFS(35:35,$1:$1,INT(-$N41/30)+1),0)+(-$N41/30-INT(-$N41/30))*SUMIFS(35:35,$1:$1,BR$1+INT(-$N41/30)+1)+(INT(-$N41/30)+1--$N41/30)*SUMIFS(35:35,$1:$1,BR$1+INT(-$N41/30))))</f>
        <v>0</v>
      </c>
      <c r="BS41" s="49">
        <f>IF(BS$10="",0,IF(BS$1=MAX($1:$1),$R35-SUM($T41:BR41),IF(BS$1=1,SUMIFS(35:35,$1:$1,"&gt;="&amp;1,$1:$1,"&lt;="&amp;INT(-$N41/30))+(-$N41/30-INT(-$N41/30))*SUMIFS(35:35,$1:$1,INT(-$N41/30)+1),0)+(-$N41/30-INT(-$N41/30))*SUMIFS(35:35,$1:$1,BS$1+INT(-$N41/30)+1)+(INT(-$N41/30)+1--$N41/30)*SUMIFS(35:35,$1:$1,BS$1+INT(-$N41/30))))</f>
        <v>0</v>
      </c>
      <c r="BT41" s="49">
        <f>IF(BT$10="",0,IF(BT$1=MAX($1:$1),$R35-SUM($T41:BS41),IF(BT$1=1,SUMIFS(35:35,$1:$1,"&gt;="&amp;1,$1:$1,"&lt;="&amp;INT(-$N41/30))+(-$N41/30-INT(-$N41/30))*SUMIFS(35:35,$1:$1,INT(-$N41/30)+1),0)+(-$N41/30-INT(-$N41/30))*SUMIFS(35:35,$1:$1,BT$1+INT(-$N41/30)+1)+(INT(-$N41/30)+1--$N41/30)*SUMIFS(35:35,$1:$1,BT$1+INT(-$N41/30))))</f>
        <v>0</v>
      </c>
      <c r="BU41" s="49">
        <f>IF(BU$10="",0,IF(BU$1=MAX($1:$1),$R35-SUM($T41:BT41),IF(BU$1=1,SUMIFS(35:35,$1:$1,"&gt;="&amp;1,$1:$1,"&lt;="&amp;INT(-$N41/30))+(-$N41/30-INT(-$N41/30))*SUMIFS(35:35,$1:$1,INT(-$N41/30)+1),0)+(-$N41/30-INT(-$N41/30))*SUMIFS(35:35,$1:$1,BU$1+INT(-$N41/30)+1)+(INT(-$N41/30)+1--$N41/30)*SUMIFS(35:35,$1:$1,BU$1+INT(-$N41/30))))</f>
        <v>0</v>
      </c>
      <c r="BV41" s="49">
        <f>IF(BV$10="",0,IF(BV$1=MAX($1:$1),$R35-SUM($T41:BU41),IF(BV$1=1,SUMIFS(35:35,$1:$1,"&gt;="&amp;1,$1:$1,"&lt;="&amp;INT(-$N41/30))+(-$N41/30-INT(-$N41/30))*SUMIFS(35:35,$1:$1,INT(-$N41/30)+1),0)+(-$N41/30-INT(-$N41/30))*SUMIFS(35:35,$1:$1,BV$1+INT(-$N41/30)+1)+(INT(-$N41/30)+1--$N41/30)*SUMIFS(35:35,$1:$1,BV$1+INT(-$N41/30))))</f>
        <v>0</v>
      </c>
      <c r="BW41" s="49">
        <f>IF(BW$10="",0,IF(BW$1=MAX($1:$1),$R35-SUM($T41:BV41),IF(BW$1=1,SUMIFS(35:35,$1:$1,"&gt;="&amp;1,$1:$1,"&lt;="&amp;INT(-$N41/30))+(-$N41/30-INT(-$N41/30))*SUMIFS(35:35,$1:$1,INT(-$N41/30)+1),0)+(-$N41/30-INT(-$N41/30))*SUMIFS(35:35,$1:$1,BW$1+INT(-$N41/30)+1)+(INT(-$N41/30)+1--$N41/30)*SUMIFS(35:35,$1:$1,BW$1+INT(-$N41/30))))</f>
        <v>0</v>
      </c>
      <c r="BX41" s="49">
        <f>IF(BX$10="",0,IF(BX$1=MAX($1:$1),$R35-SUM($T41:BW41),IF(BX$1=1,SUMIFS(35:35,$1:$1,"&gt;="&amp;1,$1:$1,"&lt;="&amp;INT(-$N41/30))+(-$N41/30-INT(-$N41/30))*SUMIFS(35:35,$1:$1,INT(-$N41/30)+1),0)+(-$N41/30-INT(-$N41/30))*SUMIFS(35:35,$1:$1,BX$1+INT(-$N41/30)+1)+(INT(-$N41/30)+1--$N41/30)*SUMIFS(35:35,$1:$1,BX$1+INT(-$N41/30))))</f>
        <v>0</v>
      </c>
      <c r="BY41" s="49">
        <f>IF(BY$10="",0,IF(BY$1=MAX($1:$1),$R35-SUM($T41:BX41),IF(BY$1=1,SUMIFS(35:35,$1:$1,"&gt;="&amp;1,$1:$1,"&lt;="&amp;INT(-$N41/30))+(-$N41/30-INT(-$N41/30))*SUMIFS(35:35,$1:$1,INT(-$N41/30)+1),0)+(-$N41/30-INT(-$N41/30))*SUMIFS(35:35,$1:$1,BY$1+INT(-$N41/30)+1)+(INT(-$N41/30)+1--$N41/30)*SUMIFS(35:35,$1:$1,BY$1+INT(-$N41/30))))</f>
        <v>0</v>
      </c>
      <c r="BZ41" s="49">
        <f>IF(BZ$10="",0,IF(BZ$1=MAX($1:$1),$R35-SUM($T41:BY41),IF(BZ$1=1,SUMIFS(35:35,$1:$1,"&gt;="&amp;1,$1:$1,"&lt;="&amp;INT(-$N41/30))+(-$N41/30-INT(-$N41/30))*SUMIFS(35:35,$1:$1,INT(-$N41/30)+1),0)+(-$N41/30-INT(-$N41/30))*SUMIFS(35:35,$1:$1,BZ$1+INT(-$N41/30)+1)+(INT(-$N41/30)+1--$N41/30)*SUMIFS(35:35,$1:$1,BZ$1+INT(-$N41/30))))</f>
        <v>0</v>
      </c>
      <c r="CA41" s="49">
        <f>IF(CA$10="",0,IF(CA$1=MAX($1:$1),$R35-SUM($T41:BZ41),IF(CA$1=1,SUMIFS(35:35,$1:$1,"&gt;="&amp;1,$1:$1,"&lt;="&amp;INT(-$N41/30))+(-$N41/30-INT(-$N41/30))*SUMIFS(35:35,$1:$1,INT(-$N41/30)+1),0)+(-$N41/30-INT(-$N41/30))*SUMIFS(35:35,$1:$1,CA$1+INT(-$N41/30)+1)+(INT(-$N41/30)+1--$N41/30)*SUMIFS(35:35,$1:$1,CA$1+INT(-$N41/30))))</f>
        <v>0</v>
      </c>
      <c r="CB41" s="49">
        <f>IF(CB$10="",0,IF(CB$1=MAX($1:$1),$R35-SUM($T41:CA41),IF(CB$1=1,SUMIFS(35:35,$1:$1,"&gt;="&amp;1,$1:$1,"&lt;="&amp;INT(-$N41/30))+(-$N41/30-INT(-$N41/30))*SUMIFS(35:35,$1:$1,INT(-$N41/30)+1),0)+(-$N41/30-INT(-$N41/30))*SUMIFS(35:35,$1:$1,CB$1+INT(-$N41/30)+1)+(INT(-$N41/30)+1--$N41/30)*SUMIFS(35:35,$1:$1,CB$1+INT(-$N41/30))))</f>
        <v>0</v>
      </c>
      <c r="CC41" s="49">
        <f>IF(CC$10="",0,IF(CC$1=MAX($1:$1),$R35-SUM($T41:CB41),IF(CC$1=1,SUMIFS(35:35,$1:$1,"&gt;="&amp;1,$1:$1,"&lt;="&amp;INT(-$N41/30))+(-$N41/30-INT(-$N41/30))*SUMIFS(35:35,$1:$1,INT(-$N41/30)+1),0)+(-$N41/30-INT(-$N41/30))*SUMIFS(35:35,$1:$1,CC$1+INT(-$N41/30)+1)+(INT(-$N41/30)+1--$N41/30)*SUMIFS(35:35,$1:$1,CC$1+INT(-$N41/30))))</f>
        <v>0</v>
      </c>
      <c r="CD41" s="49">
        <f>IF(CD$10="",0,IF(CD$1=MAX($1:$1),$R35-SUM($T41:CC41),IF(CD$1=1,SUMIFS(35:35,$1:$1,"&gt;="&amp;1,$1:$1,"&lt;="&amp;INT(-$N41/30))+(-$N41/30-INT(-$N41/30))*SUMIFS(35:35,$1:$1,INT(-$N41/30)+1),0)+(-$N41/30-INT(-$N41/30))*SUMIFS(35:35,$1:$1,CD$1+INT(-$N41/30)+1)+(INT(-$N41/30)+1--$N41/30)*SUMIFS(35:35,$1:$1,CD$1+INT(-$N41/30))))</f>
        <v>0</v>
      </c>
      <c r="CE41" s="49">
        <f>IF(CE$10="",0,IF(CE$1=MAX($1:$1),$R35-SUM($T41:CD41),IF(CE$1=1,SUMIFS(35:35,$1:$1,"&gt;="&amp;1,$1:$1,"&lt;="&amp;INT(-$N41/30))+(-$N41/30-INT(-$N41/30))*SUMIFS(35:35,$1:$1,INT(-$N41/30)+1),0)+(-$N41/30-INT(-$N41/30))*SUMIFS(35:35,$1:$1,CE$1+INT(-$N41/30)+1)+(INT(-$N41/30)+1--$N41/30)*SUMIFS(35:35,$1:$1,CE$1+INT(-$N41/30))))</f>
        <v>0</v>
      </c>
      <c r="CF41" s="49">
        <f>IF(CF$10="",0,IF(CF$1=MAX($1:$1),$R35-SUM($T41:CE41),IF(CF$1=1,SUMIFS(35:35,$1:$1,"&gt;="&amp;1,$1:$1,"&lt;="&amp;INT(-$N41/30))+(-$N41/30-INT(-$N41/30))*SUMIFS(35:35,$1:$1,INT(-$N41/30)+1),0)+(-$N41/30-INT(-$N41/30))*SUMIFS(35:35,$1:$1,CF$1+INT(-$N41/30)+1)+(INT(-$N41/30)+1--$N41/30)*SUMIFS(35:35,$1:$1,CF$1+INT(-$N41/30))))</f>
        <v>0</v>
      </c>
      <c r="CG41" s="49">
        <f>IF(CG$10="",0,IF(CG$1=MAX($1:$1),$R35-SUM($T41:CF41),IF(CG$1=1,SUMIFS(35:35,$1:$1,"&gt;="&amp;1,$1:$1,"&lt;="&amp;INT(-$N41/30))+(-$N41/30-INT(-$N41/30))*SUMIFS(35:35,$1:$1,INT(-$N41/30)+1),0)+(-$N41/30-INT(-$N41/30))*SUMIFS(35:35,$1:$1,CG$1+INT(-$N41/30)+1)+(INT(-$N41/30)+1--$N41/30)*SUMIFS(35:35,$1:$1,CG$1+INT(-$N41/30))))</f>
        <v>0</v>
      </c>
      <c r="CH41" s="49">
        <f>IF(CH$10="",0,IF(CH$1=MAX($1:$1),$R35-SUM($T41:CG41),IF(CH$1=1,SUMIFS(35:35,$1:$1,"&gt;="&amp;1,$1:$1,"&lt;="&amp;INT(-$N41/30))+(-$N41/30-INT(-$N41/30))*SUMIFS(35:35,$1:$1,INT(-$N41/30)+1),0)+(-$N41/30-INT(-$N41/30))*SUMIFS(35:35,$1:$1,CH$1+INT(-$N41/30)+1)+(INT(-$N41/30)+1--$N41/30)*SUMIFS(35:35,$1:$1,CH$1+INT(-$N41/30))))</f>
        <v>0</v>
      </c>
      <c r="CI41" s="49">
        <f>IF(CI$10="",0,IF(CI$1=MAX($1:$1),$R35-SUM($T41:CH41),IF(CI$1=1,SUMIFS(35:35,$1:$1,"&gt;="&amp;1,$1:$1,"&lt;="&amp;INT(-$N41/30))+(-$N41/30-INT(-$N41/30))*SUMIFS(35:35,$1:$1,INT(-$N41/30)+1),0)+(-$N41/30-INT(-$N41/30))*SUMIFS(35:35,$1:$1,CI$1+INT(-$N41/30)+1)+(INT(-$N41/30)+1--$N41/30)*SUMIFS(35:35,$1:$1,CI$1+INT(-$N41/30))))</f>
        <v>0</v>
      </c>
      <c r="CJ41" s="49">
        <f>IF(CJ$10="",0,IF(CJ$1=MAX($1:$1),$R35-SUM($T41:CI41),IF(CJ$1=1,SUMIFS(35:35,$1:$1,"&gt;="&amp;1,$1:$1,"&lt;="&amp;INT(-$N41/30))+(-$N41/30-INT(-$N41/30))*SUMIFS(35:35,$1:$1,INT(-$N41/30)+1),0)+(-$N41/30-INT(-$N41/30))*SUMIFS(35:35,$1:$1,CJ$1+INT(-$N41/30)+1)+(INT(-$N41/30)+1--$N41/30)*SUMIFS(35:35,$1:$1,CJ$1+INT(-$N41/30))))</f>
        <v>0</v>
      </c>
      <c r="CK41" s="49">
        <f>IF(CK$10="",0,IF(CK$1=MAX($1:$1),$R35-SUM($T41:CJ41),IF(CK$1=1,SUMIFS(35:35,$1:$1,"&gt;="&amp;1,$1:$1,"&lt;="&amp;INT(-$N41/30))+(-$N41/30-INT(-$N41/30))*SUMIFS(35:35,$1:$1,INT(-$N41/30)+1),0)+(-$N41/30-INT(-$N41/30))*SUMIFS(35:35,$1:$1,CK$1+INT(-$N41/30)+1)+(INT(-$N41/30)+1--$N41/30)*SUMIFS(35:35,$1:$1,CK$1+INT(-$N41/30))))</f>
        <v>0</v>
      </c>
      <c r="CL41" s="49">
        <f>IF(CL$10="",0,IF(CL$1=MAX($1:$1),$R35-SUM($T41:CK41),IF(CL$1=1,SUMIFS(35:35,$1:$1,"&gt;="&amp;1,$1:$1,"&lt;="&amp;INT(-$N41/30))+(-$N41/30-INT(-$N41/30))*SUMIFS(35:35,$1:$1,INT(-$N41/30)+1),0)+(-$N41/30-INT(-$N41/30))*SUMIFS(35:35,$1:$1,CL$1+INT(-$N41/30)+1)+(INT(-$N41/30)+1--$N41/30)*SUMIFS(35:35,$1:$1,CL$1+INT(-$N41/30))))</f>
        <v>0</v>
      </c>
      <c r="CM41" s="49">
        <f>IF(CM$10="",0,IF(CM$1=MAX($1:$1),$R35-SUM($T41:CL41),IF(CM$1=1,SUMIFS(35:35,$1:$1,"&gt;="&amp;1,$1:$1,"&lt;="&amp;INT(-$N41/30))+(-$N41/30-INT(-$N41/30))*SUMIFS(35:35,$1:$1,INT(-$N41/30)+1),0)+(-$N41/30-INT(-$N41/30))*SUMIFS(35:35,$1:$1,CM$1+INT(-$N41/30)+1)+(INT(-$N41/30)+1--$N41/30)*SUMIFS(35:35,$1:$1,CM$1+INT(-$N41/30))))</f>
        <v>0</v>
      </c>
      <c r="CN41" s="49">
        <f>IF(CN$10="",0,IF(CN$1=MAX($1:$1),$R35-SUM($T41:CM41),IF(CN$1=1,SUMIFS(35:35,$1:$1,"&gt;="&amp;1,$1:$1,"&lt;="&amp;INT(-$N41/30))+(-$N41/30-INT(-$N41/30))*SUMIFS(35:35,$1:$1,INT(-$N41/30)+1),0)+(-$N41/30-INT(-$N41/30))*SUMIFS(35:35,$1:$1,CN$1+INT(-$N41/30)+1)+(INT(-$N41/30)+1--$N41/30)*SUMIFS(35:35,$1:$1,CN$1+INT(-$N41/30))))</f>
        <v>0</v>
      </c>
      <c r="CO41" s="49">
        <f>IF(CO$10="",0,IF(CO$1=MAX($1:$1),$R35-SUM($T41:CN41),IF(CO$1=1,SUMIFS(35:35,$1:$1,"&gt;="&amp;1,$1:$1,"&lt;="&amp;INT(-$N41/30))+(-$N41/30-INT(-$N41/30))*SUMIFS(35:35,$1:$1,INT(-$N41/30)+1),0)+(-$N41/30-INT(-$N41/30))*SUMIFS(35:35,$1:$1,CO$1+INT(-$N41/30)+1)+(INT(-$N41/30)+1--$N41/30)*SUMIFS(35:35,$1:$1,CO$1+INT(-$N41/30))))</f>
        <v>0</v>
      </c>
      <c r="CP41" s="49">
        <f>IF(CP$10="",0,IF(CP$1=MAX($1:$1),$R35-SUM($T41:CO41),IF(CP$1=1,SUMIFS(35:35,$1:$1,"&gt;="&amp;1,$1:$1,"&lt;="&amp;INT(-$N41/30))+(-$N41/30-INT(-$N41/30))*SUMIFS(35:35,$1:$1,INT(-$N41/30)+1),0)+(-$N41/30-INT(-$N41/30))*SUMIFS(35:35,$1:$1,CP$1+INT(-$N41/30)+1)+(INT(-$N41/30)+1--$N41/30)*SUMIFS(35:35,$1:$1,CP$1+INT(-$N41/30))))</f>
        <v>0</v>
      </c>
      <c r="CQ41" s="49">
        <f>IF(CQ$10="",0,IF(CQ$1=MAX($1:$1),$R35-SUM($T41:CP41),IF(CQ$1=1,SUMIFS(35:35,$1:$1,"&gt;="&amp;1,$1:$1,"&lt;="&amp;INT(-$N41/30))+(-$N41/30-INT(-$N41/30))*SUMIFS(35:35,$1:$1,INT(-$N41/30)+1),0)+(-$N41/30-INT(-$N41/30))*SUMIFS(35:35,$1:$1,CQ$1+INT(-$N41/30)+1)+(INT(-$N41/30)+1--$N41/30)*SUMIFS(35:35,$1:$1,CQ$1+INT(-$N41/30))))</f>
        <v>0</v>
      </c>
      <c r="CR41" s="49">
        <f>IF(CR$10="",0,IF(CR$1=MAX($1:$1),$R35-SUM($T41:CQ41),IF(CR$1=1,SUMIFS(35:35,$1:$1,"&gt;="&amp;1,$1:$1,"&lt;="&amp;INT(-$N41/30))+(-$N41/30-INT(-$N41/30))*SUMIFS(35:35,$1:$1,INT(-$N41/30)+1),0)+(-$N41/30-INT(-$N41/30))*SUMIFS(35:35,$1:$1,CR$1+INT(-$N41/30)+1)+(INT(-$N41/30)+1--$N41/30)*SUMIFS(35:35,$1:$1,CR$1+INT(-$N41/30))))</f>
        <v>0</v>
      </c>
      <c r="CS41" s="49">
        <f>IF(CS$10="",0,IF(CS$1=MAX($1:$1),$R35-SUM($T41:CR41),IF(CS$1=1,SUMIFS(35:35,$1:$1,"&gt;="&amp;1,$1:$1,"&lt;="&amp;INT(-$N41/30))+(-$N41/30-INT(-$N41/30))*SUMIFS(35:35,$1:$1,INT(-$N41/30)+1),0)+(-$N41/30-INT(-$N41/30))*SUMIFS(35:35,$1:$1,CS$1+INT(-$N41/30)+1)+(INT(-$N41/30)+1--$N41/30)*SUMIFS(35:35,$1:$1,CS$1+INT(-$N41/30))))</f>
        <v>0</v>
      </c>
      <c r="CT41" s="49">
        <f>IF(CT$10="",0,IF(CT$1=MAX($1:$1),$R35-SUM($T41:CS41),IF(CT$1=1,SUMIFS(35:35,$1:$1,"&gt;="&amp;1,$1:$1,"&lt;="&amp;INT(-$N41/30))+(-$N41/30-INT(-$N41/30))*SUMIFS(35:35,$1:$1,INT(-$N41/30)+1),0)+(-$N41/30-INT(-$N41/30))*SUMIFS(35:35,$1:$1,CT$1+INT(-$N41/30)+1)+(INT(-$N41/30)+1--$N41/30)*SUMIFS(35:35,$1:$1,CT$1+INT(-$N41/30))))</f>
        <v>0</v>
      </c>
      <c r="CU41" s="49">
        <f>IF(CU$10="",0,IF(CU$1=MAX($1:$1),$R35-SUM($T41:CT41),IF(CU$1=1,SUMIFS(35:35,$1:$1,"&gt;="&amp;1,$1:$1,"&lt;="&amp;INT(-$N41/30))+(-$N41/30-INT(-$N41/30))*SUMIFS(35:35,$1:$1,INT(-$N41/30)+1),0)+(-$N41/30-INT(-$N41/30))*SUMIFS(35:35,$1:$1,CU$1+INT(-$N41/30)+1)+(INT(-$N41/30)+1--$N41/30)*SUMIFS(35:35,$1:$1,CU$1+INT(-$N41/30))))</f>
        <v>0</v>
      </c>
      <c r="CV41" s="49">
        <f>IF(CV$10="",0,IF(CV$1=MAX($1:$1),$R35-SUM($T41:CU41),IF(CV$1=1,SUMIFS(35:35,$1:$1,"&gt;="&amp;1,$1:$1,"&lt;="&amp;INT(-$N41/30))+(-$N41/30-INT(-$N41/30))*SUMIFS(35:35,$1:$1,INT(-$N41/30)+1),0)+(-$N41/30-INT(-$N41/30))*SUMIFS(35:35,$1:$1,CV$1+INT(-$N41/30)+1)+(INT(-$N41/30)+1--$N41/30)*SUMIFS(35:35,$1:$1,CV$1+INT(-$N41/30))))</f>
        <v>0</v>
      </c>
      <c r="CW41" s="49">
        <f>IF(CW$10="",0,IF(CW$1=MAX($1:$1),$R35-SUM($T41:CV41),IF(CW$1=1,SUMIFS(35:35,$1:$1,"&gt;="&amp;1,$1:$1,"&lt;="&amp;INT(-$N41/30))+(-$N41/30-INT(-$N41/30))*SUMIFS(35:35,$1:$1,INT(-$N41/30)+1),0)+(-$N41/30-INT(-$N41/30))*SUMIFS(35:35,$1:$1,CW$1+INT(-$N41/30)+1)+(INT(-$N41/30)+1--$N41/30)*SUMIFS(35:35,$1:$1,CW$1+INT(-$N41/30))))</f>
        <v>0</v>
      </c>
      <c r="CX41" s="49">
        <f>IF(CX$10="",0,IF(CX$1=MAX($1:$1),$R35-SUM($T41:CW41),IF(CX$1=1,SUMIFS(35:35,$1:$1,"&gt;="&amp;1,$1:$1,"&lt;="&amp;INT(-$N41/30))+(-$N41/30-INT(-$N41/30))*SUMIFS(35:35,$1:$1,INT(-$N41/30)+1),0)+(-$N41/30-INT(-$N41/30))*SUMIFS(35:35,$1:$1,CX$1+INT(-$N41/30)+1)+(INT(-$N41/30)+1--$N41/30)*SUMIFS(35:35,$1:$1,CX$1+INT(-$N41/30))))</f>
        <v>0</v>
      </c>
      <c r="CY41" s="49">
        <f>IF(CY$10="",0,IF(CY$1=MAX($1:$1),$R35-SUM($T41:CX41),IF(CY$1=1,SUMIFS(35:35,$1:$1,"&gt;="&amp;1,$1:$1,"&lt;="&amp;INT(-$N41/30))+(-$N41/30-INT(-$N41/30))*SUMIFS(35:35,$1:$1,INT(-$N41/30)+1),0)+(-$N41/30-INT(-$N41/30))*SUMIFS(35:35,$1:$1,CY$1+INT(-$N41/30)+1)+(INT(-$N41/30)+1--$N41/30)*SUMIFS(35:35,$1:$1,CY$1+INT(-$N41/30))))</f>
        <v>0</v>
      </c>
      <c r="CZ41" s="49">
        <f>IF(CZ$10="",0,IF(CZ$1=MAX($1:$1),$R35-SUM($T41:CY41),IF(CZ$1=1,SUMIFS(35:35,$1:$1,"&gt;="&amp;1,$1:$1,"&lt;="&amp;INT(-$N41/30))+(-$N41/30-INT(-$N41/30))*SUMIFS(35:35,$1:$1,INT(-$N41/30)+1),0)+(-$N41/30-INT(-$N41/30))*SUMIFS(35:35,$1:$1,CZ$1+INT(-$N41/30)+1)+(INT(-$N41/30)+1--$N41/30)*SUMIFS(35:35,$1:$1,CZ$1+INT(-$N41/30))))</f>
        <v>0</v>
      </c>
      <c r="DA41" s="49">
        <f>IF(DA$10="",0,IF(DA$1=MAX($1:$1),$R35-SUM($T41:CZ41),IF(DA$1=1,SUMIFS(35:35,$1:$1,"&gt;="&amp;1,$1:$1,"&lt;="&amp;INT(-$N41/30))+(-$N41/30-INT(-$N41/30))*SUMIFS(35:35,$1:$1,INT(-$N41/30)+1),0)+(-$N41/30-INT(-$N41/30))*SUMIFS(35:35,$1:$1,DA$1+INT(-$N41/30)+1)+(INT(-$N41/30)+1--$N41/30)*SUMIFS(35:35,$1:$1,DA$1+INT(-$N41/30))))</f>
        <v>0</v>
      </c>
      <c r="DB41" s="49">
        <f>IF(DB$10="",0,IF(DB$1=MAX($1:$1),$R35-SUM($T41:DA41),IF(DB$1=1,SUMIFS(35:35,$1:$1,"&gt;="&amp;1,$1:$1,"&lt;="&amp;INT(-$N41/30))+(-$N41/30-INT(-$N41/30))*SUMIFS(35:35,$1:$1,INT(-$N41/30)+1),0)+(-$N41/30-INT(-$N41/30))*SUMIFS(35:35,$1:$1,DB$1+INT(-$N41/30)+1)+(INT(-$N41/30)+1--$N41/30)*SUMIFS(35:35,$1:$1,DB$1+INT(-$N41/30))))</f>
        <v>0</v>
      </c>
      <c r="DC41" s="49">
        <f>IF(DC$10="",0,IF(DC$1=MAX($1:$1),$R35-SUM($T41:DB41),IF(DC$1=1,SUMIFS(35:35,$1:$1,"&gt;="&amp;1,$1:$1,"&lt;="&amp;INT(-$N41/30))+(-$N41/30-INT(-$N41/30))*SUMIFS(35:35,$1:$1,INT(-$N41/30)+1),0)+(-$N41/30-INT(-$N41/30))*SUMIFS(35:35,$1:$1,DC$1+INT(-$N41/30)+1)+(INT(-$N41/30)+1--$N41/30)*SUMIFS(35:35,$1:$1,DC$1+INT(-$N41/30))))</f>
        <v>0</v>
      </c>
      <c r="DD41" s="49">
        <f>IF(DD$10="",0,IF(DD$1=MAX($1:$1),$R35-SUM($T41:DC41),IF(DD$1=1,SUMIFS(35:35,$1:$1,"&gt;="&amp;1,$1:$1,"&lt;="&amp;INT(-$N41/30))+(-$N41/30-INT(-$N41/30))*SUMIFS(35:35,$1:$1,INT(-$N41/30)+1),0)+(-$N41/30-INT(-$N41/30))*SUMIFS(35:35,$1:$1,DD$1+INT(-$N41/30)+1)+(INT(-$N41/30)+1--$N41/30)*SUMIFS(35:35,$1:$1,DD$1+INT(-$N41/30))))</f>
        <v>0</v>
      </c>
      <c r="DE41" s="49">
        <f>IF(DE$10="",0,IF(DE$1=MAX($1:$1),$R35-SUM($T41:DD41),IF(DE$1=1,SUMIFS(35:35,$1:$1,"&gt;="&amp;1,$1:$1,"&lt;="&amp;INT(-$N41/30))+(-$N41/30-INT(-$N41/30))*SUMIFS(35:35,$1:$1,INT(-$N41/30)+1),0)+(-$N41/30-INT(-$N41/30))*SUMIFS(35:35,$1:$1,DE$1+INT(-$N41/30)+1)+(INT(-$N41/30)+1--$N41/30)*SUMIFS(35:35,$1:$1,DE$1+INT(-$N41/30))))</f>
        <v>0</v>
      </c>
      <c r="DF41" s="49">
        <f>IF(DF$10="",0,IF(DF$1=MAX($1:$1),$R35-SUM($T41:DE41),IF(DF$1=1,SUMIFS(35:35,$1:$1,"&gt;="&amp;1,$1:$1,"&lt;="&amp;INT(-$N41/30))+(-$N41/30-INT(-$N41/30))*SUMIFS(35:35,$1:$1,INT(-$N41/30)+1),0)+(-$N41/30-INT(-$N41/30))*SUMIFS(35:35,$1:$1,DF$1+INT(-$N41/30)+1)+(INT(-$N41/30)+1--$N41/30)*SUMIFS(35:35,$1:$1,DF$1+INT(-$N41/30))))</f>
        <v>0</v>
      </c>
      <c r="DG41" s="49">
        <f>IF(DG$10="",0,IF(DG$1=MAX($1:$1),$R35-SUM($T41:DF41),IF(DG$1=1,SUMIFS(35:35,$1:$1,"&gt;="&amp;1,$1:$1,"&lt;="&amp;INT(-$N41/30))+(-$N41/30-INT(-$N41/30))*SUMIFS(35:35,$1:$1,INT(-$N41/30)+1),0)+(-$N41/30-INT(-$N41/30))*SUMIFS(35:35,$1:$1,DG$1+INT(-$N41/30)+1)+(INT(-$N41/30)+1--$N41/30)*SUMIFS(35:35,$1:$1,DG$1+INT(-$N41/30))))</f>
        <v>0</v>
      </c>
      <c r="DH41" s="49">
        <f>IF(DH$10="",0,IF(DH$1=MAX($1:$1),$R35-SUM($T41:DG41),IF(DH$1=1,SUMIFS(35:35,$1:$1,"&gt;="&amp;1,$1:$1,"&lt;="&amp;INT(-$N41/30))+(-$N41/30-INT(-$N41/30))*SUMIFS(35:35,$1:$1,INT(-$N41/30)+1),0)+(-$N41/30-INT(-$N41/30))*SUMIFS(35:35,$1:$1,DH$1+INT(-$N41/30)+1)+(INT(-$N41/30)+1--$N41/30)*SUMIFS(35:35,$1:$1,DH$1+INT(-$N41/30))))</f>
        <v>0</v>
      </c>
      <c r="DI41" s="49">
        <f>IF(DI$10="",0,IF(DI$1=MAX($1:$1),$R35-SUM($T41:DH41),IF(DI$1=1,SUMIFS(35:35,$1:$1,"&gt;="&amp;1,$1:$1,"&lt;="&amp;INT(-$N41/30))+(-$N41/30-INT(-$N41/30))*SUMIFS(35:35,$1:$1,INT(-$N41/30)+1),0)+(-$N41/30-INT(-$N41/30))*SUMIFS(35:35,$1:$1,DI$1+INT(-$N41/30)+1)+(INT(-$N41/30)+1--$N41/30)*SUMIFS(35:35,$1:$1,DI$1+INT(-$N41/30))))</f>
        <v>0</v>
      </c>
      <c r="DJ41" s="49">
        <f>IF(DJ$10="",0,IF(DJ$1=MAX($1:$1),$R35-SUM($T41:DI41),IF(DJ$1=1,SUMIFS(35:35,$1:$1,"&gt;="&amp;1,$1:$1,"&lt;="&amp;INT(-$N41/30))+(-$N41/30-INT(-$N41/30))*SUMIFS(35:35,$1:$1,INT(-$N41/30)+1),0)+(-$N41/30-INT(-$N41/30))*SUMIFS(35:35,$1:$1,DJ$1+INT(-$N41/30)+1)+(INT(-$N41/30)+1--$N41/30)*SUMIFS(35:35,$1:$1,DJ$1+INT(-$N41/30))))</f>
        <v>0</v>
      </c>
      <c r="DK41" s="49">
        <f>IF(DK$10="",0,IF(DK$1=MAX($1:$1),$R35-SUM($T41:DJ41),IF(DK$1=1,SUMIFS(35:35,$1:$1,"&gt;="&amp;1,$1:$1,"&lt;="&amp;INT(-$N41/30))+(-$N41/30-INT(-$N41/30))*SUMIFS(35:35,$1:$1,INT(-$N41/30)+1),0)+(-$N41/30-INT(-$N41/30))*SUMIFS(35:35,$1:$1,DK$1+INT(-$N41/30)+1)+(INT(-$N41/30)+1--$N41/30)*SUMIFS(35:35,$1:$1,DK$1+INT(-$N41/30))))</f>
        <v>0</v>
      </c>
      <c r="DL41" s="49">
        <f>IF(DL$10="",0,IF(DL$1=MAX($1:$1),$R35-SUM($T41:DK41),IF(DL$1=1,SUMIFS(35:35,$1:$1,"&gt;="&amp;1,$1:$1,"&lt;="&amp;INT(-$N41/30))+(-$N41/30-INT(-$N41/30))*SUMIFS(35:35,$1:$1,INT(-$N41/30)+1),0)+(-$N41/30-INT(-$N41/30))*SUMIFS(35:35,$1:$1,DL$1+INT(-$N41/30)+1)+(INT(-$N41/30)+1--$N41/30)*SUMIFS(35:35,$1:$1,DL$1+INT(-$N41/30))))</f>
        <v>0</v>
      </c>
      <c r="DM41" s="49">
        <f>IF(DM$10="",0,IF(DM$1=MAX($1:$1),$R35-SUM($T41:DL41),IF(DM$1=1,SUMIFS(35:35,$1:$1,"&gt;="&amp;1,$1:$1,"&lt;="&amp;INT(-$N41/30))+(-$N41/30-INT(-$N41/30))*SUMIFS(35:35,$1:$1,INT(-$N41/30)+1),0)+(-$N41/30-INT(-$N41/30))*SUMIFS(35:35,$1:$1,DM$1+INT(-$N41/30)+1)+(INT(-$N41/30)+1--$N41/30)*SUMIFS(35:35,$1:$1,DM$1+INT(-$N41/30))))</f>
        <v>0</v>
      </c>
      <c r="DN41" s="49">
        <f>IF(DN$10="",0,IF(DN$1=MAX($1:$1),$R35-SUM($T41:DM41),IF(DN$1=1,SUMIFS(35:35,$1:$1,"&gt;="&amp;1,$1:$1,"&lt;="&amp;INT(-$N41/30))+(-$N41/30-INT(-$N41/30))*SUMIFS(35:35,$1:$1,INT(-$N41/30)+1),0)+(-$N41/30-INT(-$N41/30))*SUMIFS(35:35,$1:$1,DN$1+INT(-$N41/30)+1)+(INT(-$N41/30)+1--$N41/30)*SUMIFS(35:35,$1:$1,DN$1+INT(-$N41/30))))</f>
        <v>0</v>
      </c>
      <c r="DO41" s="49">
        <f>IF(DO$10="",0,IF(DO$1=MAX($1:$1),$R35-SUM($T41:DN41),IF(DO$1=1,SUMIFS(35:35,$1:$1,"&gt;="&amp;1,$1:$1,"&lt;="&amp;INT(-$N41/30))+(-$N41/30-INT(-$N41/30))*SUMIFS(35:35,$1:$1,INT(-$N41/30)+1),0)+(-$N41/30-INT(-$N41/30))*SUMIFS(35:35,$1:$1,DO$1+INT(-$N41/30)+1)+(INT(-$N41/30)+1--$N41/30)*SUMIFS(35:35,$1:$1,DO$1+INT(-$N41/30))))</f>
        <v>0</v>
      </c>
      <c r="DP41" s="49">
        <f>IF(DP$10="",0,IF(DP$1=MAX($1:$1),$R35-SUM($T41:DO41),IF(DP$1=1,SUMIFS(35:35,$1:$1,"&gt;="&amp;1,$1:$1,"&lt;="&amp;INT(-$N41/30))+(-$N41/30-INT(-$N41/30))*SUMIFS(35:35,$1:$1,INT(-$N41/30)+1),0)+(-$N41/30-INT(-$N41/30))*SUMIFS(35:35,$1:$1,DP$1+INT(-$N41/30)+1)+(INT(-$N41/30)+1--$N41/30)*SUMIFS(35:35,$1:$1,DP$1+INT(-$N41/30))))</f>
        <v>0</v>
      </c>
      <c r="DQ41" s="49">
        <f>IF(DQ$10="",0,IF(DQ$1=MAX($1:$1),$R35-SUM($T41:DP41),IF(DQ$1=1,SUMIFS(35:35,$1:$1,"&gt;="&amp;1,$1:$1,"&lt;="&amp;INT(-$N41/30))+(-$N41/30-INT(-$N41/30))*SUMIFS(35:35,$1:$1,INT(-$N41/30)+1),0)+(-$N41/30-INT(-$N41/30))*SUMIFS(35:35,$1:$1,DQ$1+INT(-$N41/30)+1)+(INT(-$N41/30)+1--$N41/30)*SUMIFS(35:35,$1:$1,DQ$1+INT(-$N41/30))))</f>
        <v>0</v>
      </c>
      <c r="DR41" s="49">
        <f>IF(DR$10="",0,IF(DR$1=MAX($1:$1),$R35-SUM($T41:DQ41),IF(DR$1=1,SUMIFS(35:35,$1:$1,"&gt;="&amp;1,$1:$1,"&lt;="&amp;INT(-$N41/30))+(-$N41/30-INT(-$N41/30))*SUMIFS(35:35,$1:$1,INT(-$N41/30)+1),0)+(-$N41/30-INT(-$N41/30))*SUMIFS(35:35,$1:$1,DR$1+INT(-$N41/30)+1)+(INT(-$N41/30)+1--$N41/30)*SUMIFS(35:35,$1:$1,DR$1+INT(-$N41/30))))</f>
        <v>0</v>
      </c>
      <c r="DS41" s="49">
        <f>IF(DS$10="",0,IF(DS$1=MAX($1:$1),$R35-SUM($T41:DR41),IF(DS$1=1,SUMIFS(35:35,$1:$1,"&gt;="&amp;1,$1:$1,"&lt;="&amp;INT(-$N41/30))+(-$N41/30-INT(-$N41/30))*SUMIFS(35:35,$1:$1,INT(-$N41/30)+1),0)+(-$N41/30-INT(-$N41/30))*SUMIFS(35:35,$1:$1,DS$1+INT(-$N41/30)+1)+(INT(-$N41/30)+1--$N41/30)*SUMIFS(35:35,$1:$1,DS$1+INT(-$N41/30))))</f>
        <v>0</v>
      </c>
      <c r="DT41" s="49">
        <f>IF(DT$10="",0,IF(DT$1=MAX($1:$1),$R35-SUM($T41:DS41),IF(DT$1=1,SUMIFS(35:35,$1:$1,"&gt;="&amp;1,$1:$1,"&lt;="&amp;INT(-$N41/30))+(-$N41/30-INT(-$N41/30))*SUMIFS(35:35,$1:$1,INT(-$N41/30)+1),0)+(-$N41/30-INT(-$N41/30))*SUMIFS(35:35,$1:$1,DT$1+INT(-$N41/30)+1)+(INT(-$N41/30)+1--$N41/30)*SUMIFS(35:35,$1:$1,DT$1+INT(-$N41/30))))</f>
        <v>0</v>
      </c>
      <c r="DU41" s="49">
        <f>IF(DU$10="",0,IF(DU$1=MAX($1:$1),$R35-SUM($T41:DT41),IF(DU$1=1,SUMIFS(35:35,$1:$1,"&gt;="&amp;1,$1:$1,"&lt;="&amp;INT(-$N41/30))+(-$N41/30-INT(-$N41/30))*SUMIFS(35:35,$1:$1,INT(-$N41/30)+1),0)+(-$N41/30-INT(-$N41/30))*SUMIFS(35:35,$1:$1,DU$1+INT(-$N41/30)+1)+(INT(-$N41/30)+1--$N41/30)*SUMIFS(35:35,$1:$1,DU$1+INT(-$N41/30))))</f>
        <v>0</v>
      </c>
      <c r="DV41" s="49">
        <f>IF(DV$10="",0,IF(DV$1=MAX($1:$1),$R35-SUM($T41:DU41),IF(DV$1=1,SUMIFS(35:35,$1:$1,"&gt;="&amp;1,$1:$1,"&lt;="&amp;INT(-$N41/30))+(-$N41/30-INT(-$N41/30))*SUMIFS(35:35,$1:$1,INT(-$N41/30)+1),0)+(-$N41/30-INT(-$N41/30))*SUMIFS(35:35,$1:$1,DV$1+INT(-$N41/30)+1)+(INT(-$N41/30)+1--$N41/30)*SUMIFS(35:35,$1:$1,DV$1+INT(-$N41/30))))</f>
        <v>0</v>
      </c>
      <c r="DW41" s="49">
        <f>IF(DW$10="",0,IF(DW$1=MAX($1:$1),$R35-SUM($T41:DV41),IF(DW$1=1,SUMIFS(35:35,$1:$1,"&gt;="&amp;1,$1:$1,"&lt;="&amp;INT(-$N41/30))+(-$N41/30-INT(-$N41/30))*SUMIFS(35:35,$1:$1,INT(-$N41/30)+1),0)+(-$N41/30-INT(-$N41/30))*SUMIFS(35:35,$1:$1,DW$1+INT(-$N41/30)+1)+(INT(-$N41/30)+1--$N41/30)*SUMIFS(35:35,$1:$1,DW$1+INT(-$N41/30))))</f>
        <v>0</v>
      </c>
      <c r="DX41" s="49">
        <f>IF(DX$10="",0,IF(DX$1=MAX($1:$1),$R35-SUM($T41:DW41),IF(DX$1=1,SUMIFS(35:35,$1:$1,"&gt;="&amp;1,$1:$1,"&lt;="&amp;INT(-$N41/30))+(-$N41/30-INT(-$N41/30))*SUMIFS(35:35,$1:$1,INT(-$N41/30)+1),0)+(-$N41/30-INT(-$N41/30))*SUMIFS(35:35,$1:$1,DX$1+INT(-$N41/30)+1)+(INT(-$N41/30)+1--$N41/30)*SUMIFS(35:35,$1:$1,DX$1+INT(-$N41/30))))</f>
        <v>0</v>
      </c>
      <c r="DY41" s="49">
        <f>IF(DY$10="",0,IF(DY$1=MAX($1:$1),$R35-SUM($T41:DX41),IF(DY$1=1,SUMIFS(35:35,$1:$1,"&gt;="&amp;1,$1:$1,"&lt;="&amp;INT(-$N41/30))+(-$N41/30-INT(-$N41/30))*SUMIFS(35:35,$1:$1,INT(-$N41/30)+1),0)+(-$N41/30-INT(-$N41/30))*SUMIFS(35:35,$1:$1,DY$1+INT(-$N41/30)+1)+(INT(-$N41/30)+1--$N41/30)*SUMIFS(35:35,$1:$1,DY$1+INT(-$N41/30))))</f>
        <v>0</v>
      </c>
      <c r="DZ41" s="49">
        <f>IF(DZ$10="",0,IF(DZ$1=MAX($1:$1),$R35-SUM($T41:DY41),IF(DZ$1=1,SUMIFS(35:35,$1:$1,"&gt;="&amp;1,$1:$1,"&lt;="&amp;INT(-$N41/30))+(-$N41/30-INT(-$N41/30))*SUMIFS(35:35,$1:$1,INT(-$N41/30)+1),0)+(-$N41/30-INT(-$N41/30))*SUMIFS(35:35,$1:$1,DZ$1+INT(-$N41/30)+1)+(INT(-$N41/30)+1--$N41/30)*SUMIFS(35:35,$1:$1,DZ$1+INT(-$N41/30))))</f>
        <v>0</v>
      </c>
      <c r="EA41" s="49">
        <f>IF(EA$10="",0,IF(EA$1=MAX($1:$1),$R35-SUM($T41:DZ41),IF(EA$1=1,SUMIFS(35:35,$1:$1,"&gt;="&amp;1,$1:$1,"&lt;="&amp;INT(-$N41/30))+(-$N41/30-INT(-$N41/30))*SUMIFS(35:35,$1:$1,INT(-$N41/30)+1),0)+(-$N41/30-INT(-$N41/30))*SUMIFS(35:35,$1:$1,EA$1+INT(-$N41/30)+1)+(INT(-$N41/30)+1--$N41/30)*SUMIFS(35:35,$1:$1,EA$1+INT(-$N41/30))))</f>
        <v>0</v>
      </c>
      <c r="EB41" s="49">
        <f>IF(EB$10="",0,IF(EB$1=MAX($1:$1),$R35-SUM($T41:EA41),IF(EB$1=1,SUMIFS(35:35,$1:$1,"&gt;="&amp;1,$1:$1,"&lt;="&amp;INT(-$N41/30))+(-$N41/30-INT(-$N41/30))*SUMIFS(35:35,$1:$1,INT(-$N41/30)+1),0)+(-$N41/30-INT(-$N41/30))*SUMIFS(35:35,$1:$1,EB$1+INT(-$N41/30)+1)+(INT(-$N41/30)+1--$N41/30)*SUMIFS(35:35,$1:$1,EB$1+INT(-$N41/30))))</f>
        <v>0</v>
      </c>
      <c r="EC41" s="49">
        <f>IF(EC$10="",0,IF(EC$1=MAX($1:$1),$R35-SUM($T41:EB41),IF(EC$1=1,SUMIFS(35:35,$1:$1,"&gt;="&amp;1,$1:$1,"&lt;="&amp;INT(-$N41/30))+(-$N41/30-INT(-$N41/30))*SUMIFS(35:35,$1:$1,INT(-$N41/30)+1),0)+(-$N41/30-INT(-$N41/30))*SUMIFS(35:35,$1:$1,EC$1+INT(-$N41/30)+1)+(INT(-$N41/30)+1--$N41/30)*SUMIFS(35:35,$1:$1,EC$1+INT(-$N41/30))))</f>
        <v>0</v>
      </c>
      <c r="ED41" s="49">
        <f>IF(ED$10="",0,IF(ED$1=MAX($1:$1),$R35-SUM($T41:EC41),IF(ED$1=1,SUMIFS(35:35,$1:$1,"&gt;="&amp;1,$1:$1,"&lt;="&amp;INT(-$N41/30))+(-$N41/30-INT(-$N41/30))*SUMIFS(35:35,$1:$1,INT(-$N41/30)+1),0)+(-$N41/30-INT(-$N41/30))*SUMIFS(35:35,$1:$1,ED$1+INT(-$N41/30)+1)+(INT(-$N41/30)+1--$N41/30)*SUMIFS(35:35,$1:$1,ED$1+INT(-$N41/30))))</f>
        <v>0</v>
      </c>
      <c r="EE41" s="49">
        <f>IF(EE$10="",0,IF(EE$1=MAX($1:$1),$R35-SUM($T41:ED41),IF(EE$1=1,SUMIFS(35:35,$1:$1,"&gt;="&amp;1,$1:$1,"&lt;="&amp;INT(-$N41/30))+(-$N41/30-INT(-$N41/30))*SUMIFS(35:35,$1:$1,INT(-$N41/30)+1),0)+(-$N41/30-INT(-$N41/30))*SUMIFS(35:35,$1:$1,EE$1+INT(-$N41/30)+1)+(INT(-$N41/30)+1--$N41/30)*SUMIFS(35:35,$1:$1,EE$1+INT(-$N41/30))))</f>
        <v>0</v>
      </c>
      <c r="EF41" s="49">
        <f>IF(EF$10="",0,IF(EF$1=MAX($1:$1),$R35-SUM($T41:EE41),IF(EF$1=1,SUMIFS(35:35,$1:$1,"&gt;="&amp;1,$1:$1,"&lt;="&amp;INT(-$N41/30))+(-$N41/30-INT(-$N41/30))*SUMIFS(35:35,$1:$1,INT(-$N41/30)+1),0)+(-$N41/30-INT(-$N41/30))*SUMIFS(35:35,$1:$1,EF$1+INT(-$N41/30)+1)+(INT(-$N41/30)+1--$N41/30)*SUMIFS(35:35,$1:$1,EF$1+INT(-$N41/30))))</f>
        <v>0</v>
      </c>
      <c r="EG41" s="49">
        <f>IF(EG$10="",0,IF(EG$1=MAX($1:$1),$R35-SUM($T41:EF41),IF(EG$1=1,SUMIFS(35:35,$1:$1,"&gt;="&amp;1,$1:$1,"&lt;="&amp;INT(-$N41/30))+(-$N41/30-INT(-$N41/30))*SUMIFS(35:35,$1:$1,INT(-$N41/30)+1),0)+(-$N41/30-INT(-$N41/30))*SUMIFS(35:35,$1:$1,EG$1+INT(-$N41/30)+1)+(INT(-$N41/30)+1--$N41/30)*SUMIFS(35:35,$1:$1,EG$1+INT(-$N41/30))))</f>
        <v>0</v>
      </c>
      <c r="EH41" s="49">
        <f>IF(EH$10="",0,IF(EH$1=MAX($1:$1),$R35-SUM($T41:EG41),IF(EH$1=1,SUMIFS(35:35,$1:$1,"&gt;="&amp;1,$1:$1,"&lt;="&amp;INT(-$N41/30))+(-$N41/30-INT(-$N41/30))*SUMIFS(35:35,$1:$1,INT(-$N41/30)+1),0)+(-$N41/30-INT(-$N41/30))*SUMIFS(35:35,$1:$1,EH$1+INT(-$N41/30)+1)+(INT(-$N41/30)+1--$N41/30)*SUMIFS(35:35,$1:$1,EH$1+INT(-$N41/30))))</f>
        <v>0</v>
      </c>
      <c r="EI41" s="49">
        <f>IF(EI$10="",0,IF(EI$1=MAX($1:$1),$R35-SUM($T41:EH41),IF(EI$1=1,SUMIFS(35:35,$1:$1,"&gt;="&amp;1,$1:$1,"&lt;="&amp;INT(-$N41/30))+(-$N41/30-INT(-$N41/30))*SUMIFS(35:35,$1:$1,INT(-$N41/30)+1),0)+(-$N41/30-INT(-$N41/30))*SUMIFS(35:35,$1:$1,EI$1+INT(-$N41/30)+1)+(INT(-$N41/30)+1--$N41/30)*SUMIFS(35:35,$1:$1,EI$1+INT(-$N41/30))))</f>
        <v>0</v>
      </c>
      <c r="EJ41" s="49">
        <f>IF(EJ$10="",0,IF(EJ$1=MAX($1:$1),$R35-SUM($T41:EI41),IF(EJ$1=1,SUMIFS(35:35,$1:$1,"&gt;="&amp;1,$1:$1,"&lt;="&amp;INT(-$N41/30))+(-$N41/30-INT(-$N41/30))*SUMIFS(35:35,$1:$1,INT(-$N41/30)+1),0)+(-$N41/30-INT(-$N41/30))*SUMIFS(35:35,$1:$1,EJ$1+INT(-$N41/30)+1)+(INT(-$N41/30)+1--$N41/30)*SUMIFS(35:35,$1:$1,EJ$1+INT(-$N41/30))))</f>
        <v>0</v>
      </c>
      <c r="EK41" s="49">
        <f>IF(EK$10="",0,IF(EK$1=MAX($1:$1),$R35-SUM($T41:EJ41),IF(EK$1=1,SUMIFS(35:35,$1:$1,"&gt;="&amp;1,$1:$1,"&lt;="&amp;INT(-$N41/30))+(-$N41/30-INT(-$N41/30))*SUMIFS(35:35,$1:$1,INT(-$N41/30)+1),0)+(-$N41/30-INT(-$N41/30))*SUMIFS(35:35,$1:$1,EK$1+INT(-$N41/30)+1)+(INT(-$N41/30)+1--$N41/30)*SUMIFS(35:35,$1:$1,EK$1+INT(-$N41/30))))</f>
        <v>0</v>
      </c>
      <c r="EL41" s="49">
        <f>IF(EL$10="",0,IF(EL$1=MAX($1:$1),$R35-SUM($T41:EK41),IF(EL$1=1,SUMIFS(35:35,$1:$1,"&gt;="&amp;1,$1:$1,"&lt;="&amp;INT(-$N41/30))+(-$N41/30-INT(-$N41/30))*SUMIFS(35:35,$1:$1,INT(-$N41/30)+1),0)+(-$N41/30-INT(-$N41/30))*SUMIFS(35:35,$1:$1,EL$1+INT(-$N41/30)+1)+(INT(-$N41/30)+1--$N41/30)*SUMIFS(35:35,$1:$1,EL$1+INT(-$N41/30))))</f>
        <v>0</v>
      </c>
      <c r="EM41" s="49">
        <f>IF(EM$10="",0,IF(EM$1=MAX($1:$1),$R35-SUM($T41:EL41),IF(EM$1=1,SUMIFS(35:35,$1:$1,"&gt;="&amp;1,$1:$1,"&lt;="&amp;INT(-$N41/30))+(-$N41/30-INT(-$N41/30))*SUMIFS(35:35,$1:$1,INT(-$N41/30)+1),0)+(-$N41/30-INT(-$N41/30))*SUMIFS(35:35,$1:$1,EM$1+INT(-$N41/30)+1)+(INT(-$N41/30)+1--$N41/30)*SUMIFS(35:35,$1:$1,EM$1+INT(-$N41/30))))</f>
        <v>0</v>
      </c>
      <c r="EN41" s="49">
        <f>IF(EN$10="",0,IF(EN$1=MAX($1:$1),$R35-SUM($T41:EM41),IF(EN$1=1,SUMIFS(35:35,$1:$1,"&gt;="&amp;1,$1:$1,"&lt;="&amp;INT(-$N41/30))+(-$N41/30-INT(-$N41/30))*SUMIFS(35:35,$1:$1,INT(-$N41/30)+1),0)+(-$N41/30-INT(-$N41/30))*SUMIFS(35:35,$1:$1,EN$1+INT(-$N41/30)+1)+(INT(-$N41/30)+1--$N41/30)*SUMIFS(35:35,$1:$1,EN$1+INT(-$N41/30))))</f>
        <v>0</v>
      </c>
      <c r="EO41" s="49">
        <f>IF(EO$10="",0,IF(EO$1=MAX($1:$1),$R35-SUM($T41:EN41),IF(EO$1=1,SUMIFS(35:35,$1:$1,"&gt;="&amp;1,$1:$1,"&lt;="&amp;INT(-$N41/30))+(-$N41/30-INT(-$N41/30))*SUMIFS(35:35,$1:$1,INT(-$N41/30)+1),0)+(-$N41/30-INT(-$N41/30))*SUMIFS(35:35,$1:$1,EO$1+INT(-$N41/30)+1)+(INT(-$N41/30)+1--$N41/30)*SUMIFS(35:35,$1:$1,EO$1+INT(-$N41/30))))</f>
        <v>0</v>
      </c>
      <c r="EP41" s="49">
        <f>IF(EP$10="",0,IF(EP$1=MAX($1:$1),$R35-SUM($T41:EO41),IF(EP$1=1,SUMIFS(35:35,$1:$1,"&gt;="&amp;1,$1:$1,"&lt;="&amp;INT(-$N41/30))+(-$N41/30-INT(-$N41/30))*SUMIFS(35:35,$1:$1,INT(-$N41/30)+1),0)+(-$N41/30-INT(-$N41/30))*SUMIFS(35:35,$1:$1,EP$1+INT(-$N41/30)+1)+(INT(-$N41/30)+1--$N41/30)*SUMIFS(35:35,$1:$1,EP$1+INT(-$N41/30))))</f>
        <v>0</v>
      </c>
      <c r="EQ41" s="49">
        <f>IF(EQ$10="",0,IF(EQ$1=MAX($1:$1),$R35-SUM($T41:EP41),IF(EQ$1=1,SUMIFS(35:35,$1:$1,"&gt;="&amp;1,$1:$1,"&lt;="&amp;INT(-$N41/30))+(-$N41/30-INT(-$N41/30))*SUMIFS(35:35,$1:$1,INT(-$N41/30)+1),0)+(-$N41/30-INT(-$N41/30))*SUMIFS(35:35,$1:$1,EQ$1+INT(-$N41/30)+1)+(INT(-$N41/30)+1--$N41/30)*SUMIFS(35:35,$1:$1,EQ$1+INT(-$N41/30))))</f>
        <v>0</v>
      </c>
      <c r="ER41" s="49">
        <f>IF(ER$10="",0,IF(ER$1=MAX($1:$1),$R35-SUM($T41:EQ41),IF(ER$1=1,SUMIFS(35:35,$1:$1,"&gt;="&amp;1,$1:$1,"&lt;="&amp;INT(-$N41/30))+(-$N41/30-INT(-$N41/30))*SUMIFS(35:35,$1:$1,INT(-$N41/30)+1),0)+(-$N41/30-INT(-$N41/30))*SUMIFS(35:35,$1:$1,ER$1+INT(-$N41/30)+1)+(INT(-$N41/30)+1--$N41/30)*SUMIFS(35:35,$1:$1,ER$1+INT(-$N41/30))))</f>
        <v>0</v>
      </c>
      <c r="ES41" s="49">
        <f>IF(ES$10="",0,IF(ES$1=MAX($1:$1),$R35-SUM($T41:ER41),IF(ES$1=1,SUMIFS(35:35,$1:$1,"&gt;="&amp;1,$1:$1,"&lt;="&amp;INT(-$N41/30))+(-$N41/30-INT(-$N41/30))*SUMIFS(35:35,$1:$1,INT(-$N41/30)+1),0)+(-$N41/30-INT(-$N41/30))*SUMIFS(35:35,$1:$1,ES$1+INT(-$N41/30)+1)+(INT(-$N41/30)+1--$N41/30)*SUMIFS(35:35,$1:$1,ES$1+INT(-$N41/30))))</f>
        <v>0</v>
      </c>
      <c r="ET41" s="49">
        <f>IF(ET$10="",0,IF(ET$1=MAX($1:$1),$R35-SUM($T41:ES41),IF(ET$1=1,SUMIFS(35:35,$1:$1,"&gt;="&amp;1,$1:$1,"&lt;="&amp;INT(-$N41/30))+(-$N41/30-INT(-$N41/30))*SUMIFS(35:35,$1:$1,INT(-$N41/30)+1),0)+(-$N41/30-INT(-$N41/30))*SUMIFS(35:35,$1:$1,ET$1+INT(-$N41/30)+1)+(INT(-$N41/30)+1--$N41/30)*SUMIFS(35:35,$1:$1,ET$1+INT(-$N41/30))))</f>
        <v>0</v>
      </c>
      <c r="EU41" s="49">
        <f>IF(EU$10="",0,IF(EU$1=MAX($1:$1),$R35-SUM($T41:ET41),IF(EU$1=1,SUMIFS(35:35,$1:$1,"&gt;="&amp;1,$1:$1,"&lt;="&amp;INT(-$N41/30))+(-$N41/30-INT(-$N41/30))*SUMIFS(35:35,$1:$1,INT(-$N41/30)+1),0)+(-$N41/30-INT(-$N41/30))*SUMIFS(35:35,$1:$1,EU$1+INT(-$N41/30)+1)+(INT(-$N41/30)+1--$N41/30)*SUMIFS(35:35,$1:$1,EU$1+INT(-$N41/30))))</f>
        <v>0</v>
      </c>
      <c r="EV41" s="49">
        <f>IF(EV$10="",0,IF(EV$1=MAX($1:$1),$R35-SUM($T41:EU41),IF(EV$1=1,SUMIFS(35:35,$1:$1,"&gt;="&amp;1,$1:$1,"&lt;="&amp;INT(-$N41/30))+(-$N41/30-INT(-$N41/30))*SUMIFS(35:35,$1:$1,INT(-$N41/30)+1),0)+(-$N41/30-INT(-$N41/30))*SUMIFS(35:35,$1:$1,EV$1+INT(-$N41/30)+1)+(INT(-$N41/30)+1--$N41/30)*SUMIFS(35:35,$1:$1,EV$1+INT(-$N41/30))))</f>
        <v>0</v>
      </c>
      <c r="EW41" s="49">
        <f>IF(EW$10="",0,IF(EW$1=MAX($1:$1),$R35-SUM($T41:EV41),IF(EW$1=1,SUMIFS(35:35,$1:$1,"&gt;="&amp;1,$1:$1,"&lt;="&amp;INT(-$N41/30))+(-$N41/30-INT(-$N41/30))*SUMIFS(35:35,$1:$1,INT(-$N41/30)+1),0)+(-$N41/30-INT(-$N41/30))*SUMIFS(35:35,$1:$1,EW$1+INT(-$N41/30)+1)+(INT(-$N41/30)+1--$N41/30)*SUMIFS(35:35,$1:$1,EW$1+INT(-$N41/30))))</f>
        <v>0</v>
      </c>
      <c r="EX41" s="49">
        <f>IF(EX$10="",0,IF(EX$1=MAX($1:$1),$R35-SUM($T41:EW41),IF(EX$1=1,SUMIFS(35:35,$1:$1,"&gt;="&amp;1,$1:$1,"&lt;="&amp;INT(-$N41/30))+(-$N41/30-INT(-$N41/30))*SUMIFS(35:35,$1:$1,INT(-$N41/30)+1),0)+(-$N41/30-INT(-$N41/30))*SUMIFS(35:35,$1:$1,EX$1+INT(-$N41/30)+1)+(INT(-$N41/30)+1--$N41/30)*SUMIFS(35:35,$1:$1,EX$1+INT(-$N41/30))))</f>
        <v>0</v>
      </c>
      <c r="EY41" s="49">
        <f>IF(EY$10="",0,IF(EY$1=MAX($1:$1),$R35-SUM($T41:EX41),IF(EY$1=1,SUMIFS(35:35,$1:$1,"&gt;="&amp;1,$1:$1,"&lt;="&amp;INT(-$N41/30))+(-$N41/30-INT(-$N41/30))*SUMIFS(35:35,$1:$1,INT(-$N41/30)+1),0)+(-$N41/30-INT(-$N41/30))*SUMIFS(35:35,$1:$1,EY$1+INT(-$N41/30)+1)+(INT(-$N41/30)+1--$N41/30)*SUMIFS(35:35,$1:$1,EY$1+INT(-$N41/30))))</f>
        <v>0</v>
      </c>
      <c r="EZ41" s="49">
        <f>IF(EZ$10="",0,IF(EZ$1=MAX($1:$1),$R35-SUM($T41:EY41),IF(EZ$1=1,SUMIFS(35:35,$1:$1,"&gt;="&amp;1,$1:$1,"&lt;="&amp;INT(-$N41/30))+(-$N41/30-INT(-$N41/30))*SUMIFS(35:35,$1:$1,INT(-$N41/30)+1),0)+(-$N41/30-INT(-$N41/30))*SUMIFS(35:35,$1:$1,EZ$1+INT(-$N41/30)+1)+(INT(-$N41/30)+1--$N41/30)*SUMIFS(35:35,$1:$1,EZ$1+INT(-$N41/30))))</f>
        <v>0</v>
      </c>
      <c r="FA41" s="49">
        <f>IF(FA$10="",0,IF(FA$1=MAX($1:$1),$R35-SUM($T41:EZ41),IF(FA$1=1,SUMIFS(35:35,$1:$1,"&gt;="&amp;1,$1:$1,"&lt;="&amp;INT(-$N41/30))+(-$N41/30-INT(-$N41/30))*SUMIFS(35:35,$1:$1,INT(-$N41/30)+1),0)+(-$N41/30-INT(-$N41/30))*SUMIFS(35:35,$1:$1,FA$1+INT(-$N41/30)+1)+(INT(-$N41/30)+1--$N41/30)*SUMIFS(35:35,$1:$1,FA$1+INT(-$N41/30))))</f>
        <v>0</v>
      </c>
      <c r="FB41" s="49">
        <f>IF(FB$10="",0,IF(FB$1=MAX($1:$1),$R35-SUM($T41:FA41),IF(FB$1=1,SUMIFS(35:35,$1:$1,"&gt;="&amp;1,$1:$1,"&lt;="&amp;INT(-$N41/30))+(-$N41/30-INT(-$N41/30))*SUMIFS(35:35,$1:$1,INT(-$N41/30)+1),0)+(-$N41/30-INT(-$N41/30))*SUMIFS(35:35,$1:$1,FB$1+INT(-$N41/30)+1)+(INT(-$N41/30)+1--$N41/30)*SUMIFS(35:35,$1:$1,FB$1+INT(-$N41/30))))</f>
        <v>0</v>
      </c>
      <c r="FC41" s="49">
        <f>IF(FC$10="",0,IF(FC$1=MAX($1:$1),$R35-SUM($T41:FB41),IF(FC$1=1,SUMIFS(35:35,$1:$1,"&gt;="&amp;1,$1:$1,"&lt;="&amp;INT(-$N41/30))+(-$N41/30-INT(-$N41/30))*SUMIFS(35:35,$1:$1,INT(-$N41/30)+1),0)+(-$N41/30-INT(-$N41/30))*SUMIFS(35:35,$1:$1,FC$1+INT(-$N41/30)+1)+(INT(-$N41/30)+1--$N41/30)*SUMIFS(35:35,$1:$1,FC$1+INT(-$N41/30))))</f>
        <v>0</v>
      </c>
      <c r="FD41" s="49">
        <f>IF(FD$10="",0,IF(FD$1=MAX($1:$1),$R35-SUM($T41:FC41),IF(FD$1=1,SUMIFS(35:35,$1:$1,"&gt;="&amp;1,$1:$1,"&lt;="&amp;INT(-$N41/30))+(-$N41/30-INT(-$N41/30))*SUMIFS(35:35,$1:$1,INT(-$N41/30)+1),0)+(-$N41/30-INT(-$N41/30))*SUMIFS(35:35,$1:$1,FD$1+INT(-$N41/30)+1)+(INT(-$N41/30)+1--$N41/30)*SUMIFS(35:35,$1:$1,FD$1+INT(-$N41/30))))</f>
        <v>0</v>
      </c>
      <c r="FE41" s="49">
        <f>IF(FE$10="",0,IF(FE$1=MAX($1:$1),$R35-SUM($T41:FD41),IF(FE$1=1,SUMIFS(35:35,$1:$1,"&gt;="&amp;1,$1:$1,"&lt;="&amp;INT(-$N41/30))+(-$N41/30-INT(-$N41/30))*SUMIFS(35:35,$1:$1,INT(-$N41/30)+1),0)+(-$N41/30-INT(-$N41/30))*SUMIFS(35:35,$1:$1,FE$1+INT(-$N41/30)+1)+(INT(-$N41/30)+1--$N41/30)*SUMIFS(35:35,$1:$1,FE$1+INT(-$N41/30))))</f>
        <v>0</v>
      </c>
      <c r="FF41" s="49">
        <f>IF(FF$10="",0,IF(FF$1=MAX($1:$1),$R35-SUM($T41:FE41),IF(FF$1=1,SUMIFS(35:35,$1:$1,"&gt;="&amp;1,$1:$1,"&lt;="&amp;INT(-$N41/30))+(-$N41/30-INT(-$N41/30))*SUMIFS(35:35,$1:$1,INT(-$N41/30)+1),0)+(-$N41/30-INT(-$N41/30))*SUMIFS(35:35,$1:$1,FF$1+INT(-$N41/30)+1)+(INT(-$N41/30)+1--$N41/30)*SUMIFS(35:35,$1:$1,FF$1+INT(-$N41/30))))</f>
        <v>0</v>
      </c>
      <c r="FG41" s="49">
        <f>IF(FG$10="",0,IF(FG$1=MAX($1:$1),$R35-SUM($T41:FF41),IF(FG$1=1,SUMIFS(35:35,$1:$1,"&gt;="&amp;1,$1:$1,"&lt;="&amp;INT(-$N41/30))+(-$N41/30-INT(-$N41/30))*SUMIFS(35:35,$1:$1,INT(-$N41/30)+1),0)+(-$N41/30-INT(-$N41/30))*SUMIFS(35:35,$1:$1,FG$1+INT(-$N41/30)+1)+(INT(-$N41/30)+1--$N41/30)*SUMIFS(35:35,$1:$1,FG$1+INT(-$N41/30))))</f>
        <v>0</v>
      </c>
      <c r="FH41" s="49">
        <f>IF(FH$10="",0,IF(FH$1=MAX($1:$1),$R35-SUM($T41:FG41),IF(FH$1=1,SUMIFS(35:35,$1:$1,"&gt;="&amp;1,$1:$1,"&lt;="&amp;INT(-$N41/30))+(-$N41/30-INT(-$N41/30))*SUMIFS(35:35,$1:$1,INT(-$N41/30)+1),0)+(-$N41/30-INT(-$N41/30))*SUMIFS(35:35,$1:$1,FH$1+INT(-$N41/30)+1)+(INT(-$N41/30)+1--$N41/30)*SUMIFS(35:35,$1:$1,FH$1+INT(-$N41/30))))</f>
        <v>0</v>
      </c>
      <c r="FI41" s="49">
        <f>IF(FI$10="",0,IF(FI$1=MAX($1:$1),$R35-SUM($T41:FH41),IF(FI$1=1,SUMIFS(35:35,$1:$1,"&gt;="&amp;1,$1:$1,"&lt;="&amp;INT(-$N41/30))+(-$N41/30-INT(-$N41/30))*SUMIFS(35:35,$1:$1,INT(-$N41/30)+1),0)+(-$N41/30-INT(-$N41/30))*SUMIFS(35:35,$1:$1,FI$1+INT(-$N41/30)+1)+(INT(-$N41/30)+1--$N41/30)*SUMIFS(35:35,$1:$1,FI$1+INT(-$N41/30))))</f>
        <v>0</v>
      </c>
      <c r="FJ41" s="49">
        <f>IF(FJ$10="",0,IF(FJ$1=MAX($1:$1),$R35-SUM($T41:FI41),IF(FJ$1=1,SUMIFS(35:35,$1:$1,"&gt;="&amp;1,$1:$1,"&lt;="&amp;INT(-$N41/30))+(-$N41/30-INT(-$N41/30))*SUMIFS(35:35,$1:$1,INT(-$N41/30)+1),0)+(-$N41/30-INT(-$N41/30))*SUMIFS(35:35,$1:$1,FJ$1+INT(-$N41/30)+1)+(INT(-$N41/30)+1--$N41/30)*SUMIFS(35:35,$1:$1,FJ$1+INT(-$N41/30))))</f>
        <v>0</v>
      </c>
      <c r="FK41" s="49">
        <f>IF(FK$10="",0,IF(FK$1=MAX($1:$1),$R35-SUM($T41:FJ41),IF(FK$1=1,SUMIFS(35:35,$1:$1,"&gt;="&amp;1,$1:$1,"&lt;="&amp;INT(-$N41/30))+(-$N41/30-INT(-$N41/30))*SUMIFS(35:35,$1:$1,INT(-$N41/30)+1),0)+(-$N41/30-INT(-$N41/30))*SUMIFS(35:35,$1:$1,FK$1+INT(-$N41/30)+1)+(INT(-$N41/30)+1--$N41/30)*SUMIFS(35:35,$1:$1,FK$1+INT(-$N41/30))))</f>
        <v>0</v>
      </c>
      <c r="FL41" s="49">
        <f>IF(FL$10="",0,IF(FL$1=MAX($1:$1),$R35-SUM($T41:FK41),IF(FL$1=1,SUMIFS(35:35,$1:$1,"&gt;="&amp;1,$1:$1,"&lt;="&amp;INT(-$N41/30))+(-$N41/30-INT(-$N41/30))*SUMIFS(35:35,$1:$1,INT(-$N41/30)+1),0)+(-$N41/30-INT(-$N41/30))*SUMIFS(35:35,$1:$1,FL$1+INT(-$N41/30)+1)+(INT(-$N41/30)+1--$N41/30)*SUMIFS(35:35,$1:$1,FL$1+INT(-$N41/30))))</f>
        <v>0</v>
      </c>
      <c r="FM41" s="49">
        <f>IF(FM$10="",0,IF(FM$1=MAX($1:$1),$R35-SUM($T41:FL41),IF(FM$1=1,SUMIFS(35:35,$1:$1,"&gt;="&amp;1,$1:$1,"&lt;="&amp;INT(-$N41/30))+(-$N41/30-INT(-$N41/30))*SUMIFS(35:35,$1:$1,INT(-$N41/30)+1),0)+(-$N41/30-INT(-$N41/30))*SUMIFS(35:35,$1:$1,FM$1+INT(-$N41/30)+1)+(INT(-$N41/30)+1--$N41/30)*SUMIFS(35:35,$1:$1,FM$1+INT(-$N41/30))))</f>
        <v>0</v>
      </c>
      <c r="FN41" s="49">
        <f>IF(FN$10="",0,IF(FN$1=MAX($1:$1),$R35-SUM($T41:FM41),IF(FN$1=1,SUMIFS(35:35,$1:$1,"&gt;="&amp;1,$1:$1,"&lt;="&amp;INT(-$N41/30))+(-$N41/30-INT(-$N41/30))*SUMIFS(35:35,$1:$1,INT(-$N41/30)+1),0)+(-$N41/30-INT(-$N41/30))*SUMIFS(35:35,$1:$1,FN$1+INT(-$N41/30)+1)+(INT(-$N41/30)+1--$N41/30)*SUMIFS(35:35,$1:$1,FN$1+INT(-$N41/30))))</f>
        <v>0</v>
      </c>
      <c r="FO41" s="49">
        <f>IF(FO$10="",0,IF(FO$1=MAX($1:$1),$R35-SUM($T41:FN41),IF(FO$1=1,SUMIFS(35:35,$1:$1,"&gt;="&amp;1,$1:$1,"&lt;="&amp;INT(-$N41/30))+(-$N41/30-INT(-$N41/30))*SUMIFS(35:35,$1:$1,INT(-$N41/30)+1),0)+(-$N41/30-INT(-$N41/30))*SUMIFS(35:35,$1:$1,FO$1+INT(-$N41/30)+1)+(INT(-$N41/30)+1--$N41/30)*SUMIFS(35:35,$1:$1,FO$1+INT(-$N41/30))))</f>
        <v>0</v>
      </c>
      <c r="FP41" s="49">
        <f>IF(FP$10="",0,IF(FP$1=MAX($1:$1),$R35-SUM($T41:FO41),IF(FP$1=1,SUMIFS(35:35,$1:$1,"&gt;="&amp;1,$1:$1,"&lt;="&amp;INT(-$N41/30))+(-$N41/30-INT(-$N41/30))*SUMIFS(35:35,$1:$1,INT(-$N41/30)+1),0)+(-$N41/30-INT(-$N41/30))*SUMIFS(35:35,$1:$1,FP$1+INT(-$N41/30)+1)+(INT(-$N41/30)+1--$N41/30)*SUMIFS(35:35,$1:$1,FP$1+INT(-$N41/30))))</f>
        <v>0</v>
      </c>
      <c r="FQ41" s="49">
        <f>IF(FQ$10="",0,IF(FQ$1=MAX($1:$1),$R35-SUM($T41:FP41),IF(FQ$1=1,SUMIFS(35:35,$1:$1,"&gt;="&amp;1,$1:$1,"&lt;="&amp;INT(-$N41/30))+(-$N41/30-INT(-$N41/30))*SUMIFS(35:35,$1:$1,INT(-$N41/30)+1),0)+(-$N41/30-INT(-$N41/30))*SUMIFS(35:35,$1:$1,FQ$1+INT(-$N41/30)+1)+(INT(-$N41/30)+1--$N41/30)*SUMIFS(35:35,$1:$1,FQ$1+INT(-$N41/30))))</f>
        <v>0</v>
      </c>
      <c r="FR41" s="49">
        <f>IF(FR$10="",0,IF(FR$1=MAX($1:$1),$R35-SUM($T41:FQ41),IF(FR$1=1,SUMIFS(35:35,$1:$1,"&gt;="&amp;1,$1:$1,"&lt;="&amp;INT(-$N41/30))+(-$N41/30-INT(-$N41/30))*SUMIFS(35:35,$1:$1,INT(-$N41/30)+1),0)+(-$N41/30-INT(-$N41/30))*SUMIFS(35:35,$1:$1,FR$1+INT(-$N41/30)+1)+(INT(-$N41/30)+1--$N41/30)*SUMIFS(35:35,$1:$1,FR$1+INT(-$N41/30))))</f>
        <v>0</v>
      </c>
      <c r="FS41" s="49">
        <f>IF(FS$10="",0,IF(FS$1=MAX($1:$1),$R35-SUM($T41:FR41),IF(FS$1=1,SUMIFS(35:35,$1:$1,"&gt;="&amp;1,$1:$1,"&lt;="&amp;INT(-$N41/30))+(-$N41/30-INT(-$N41/30))*SUMIFS(35:35,$1:$1,INT(-$N41/30)+1),0)+(-$N41/30-INT(-$N41/30))*SUMIFS(35:35,$1:$1,FS$1+INT(-$N41/30)+1)+(INT(-$N41/30)+1--$N41/30)*SUMIFS(35:35,$1:$1,FS$1+INT(-$N41/30))))</f>
        <v>0</v>
      </c>
      <c r="FT41" s="49">
        <f>IF(FT$10="",0,IF(FT$1=MAX($1:$1),$R35-SUM($T41:FS41),IF(FT$1=1,SUMIFS(35:35,$1:$1,"&gt;="&amp;1,$1:$1,"&lt;="&amp;INT(-$N41/30))+(-$N41/30-INT(-$N41/30))*SUMIFS(35:35,$1:$1,INT(-$N41/30)+1),0)+(-$N41/30-INT(-$N41/30))*SUMIFS(35:35,$1:$1,FT$1+INT(-$N41/30)+1)+(INT(-$N41/30)+1--$N41/30)*SUMIFS(35:35,$1:$1,FT$1+INT(-$N41/30))))</f>
        <v>0</v>
      </c>
      <c r="FU41" s="49">
        <f>IF(FU$10="",0,IF(FU$1=MAX($1:$1),$R35-SUM($T41:FT41),IF(FU$1=1,SUMIFS(35:35,$1:$1,"&gt;="&amp;1,$1:$1,"&lt;="&amp;INT(-$N41/30))+(-$N41/30-INT(-$N41/30))*SUMIFS(35:35,$1:$1,INT(-$N41/30)+1),0)+(-$N41/30-INT(-$N41/30))*SUMIFS(35:35,$1:$1,FU$1+INT(-$N41/30)+1)+(INT(-$N41/30)+1--$N41/30)*SUMIFS(35:35,$1:$1,FU$1+INT(-$N41/30))))</f>
        <v>0</v>
      </c>
      <c r="FV41" s="49">
        <f>IF(FV$10="",0,IF(FV$1=MAX($1:$1),$R35-SUM($T41:FU41),IF(FV$1=1,SUMIFS(35:35,$1:$1,"&gt;="&amp;1,$1:$1,"&lt;="&amp;INT(-$N41/30))+(-$N41/30-INT(-$N41/30))*SUMIFS(35:35,$1:$1,INT(-$N41/30)+1),0)+(-$N41/30-INT(-$N41/30))*SUMIFS(35:35,$1:$1,FV$1+INT(-$N41/30)+1)+(INT(-$N41/30)+1--$N41/30)*SUMIFS(35:35,$1:$1,FV$1+INT(-$N41/30))))</f>
        <v>0</v>
      </c>
      <c r="FW41" s="49">
        <f>IF(FW$10="",0,IF(FW$1=MAX($1:$1),$R35-SUM($T41:FV41),IF(FW$1=1,SUMIFS(35:35,$1:$1,"&gt;="&amp;1,$1:$1,"&lt;="&amp;INT(-$N41/30))+(-$N41/30-INT(-$N41/30))*SUMIFS(35:35,$1:$1,INT(-$N41/30)+1),0)+(-$N41/30-INT(-$N41/30))*SUMIFS(35:35,$1:$1,FW$1+INT(-$N41/30)+1)+(INT(-$N41/30)+1--$N41/30)*SUMIFS(35:35,$1:$1,FW$1+INT(-$N41/30))))</f>
        <v>0</v>
      </c>
      <c r="FX41" s="49">
        <f>IF(FX$10="",0,IF(FX$1=MAX($1:$1),$R35-SUM($T41:FW41),IF(FX$1=1,SUMIFS(35:35,$1:$1,"&gt;="&amp;1,$1:$1,"&lt;="&amp;INT(-$N41/30))+(-$N41/30-INT(-$N41/30))*SUMIFS(35:35,$1:$1,INT(-$N41/30)+1),0)+(-$N41/30-INT(-$N41/30))*SUMIFS(35:35,$1:$1,FX$1+INT(-$N41/30)+1)+(INT(-$N41/30)+1--$N41/30)*SUMIFS(35:35,$1:$1,FX$1+INT(-$N41/30))))</f>
        <v>0</v>
      </c>
      <c r="FY41" s="49">
        <f>IF(FY$10="",0,IF(FY$1=MAX($1:$1),$R35-SUM($T41:FX41),IF(FY$1=1,SUMIFS(35:35,$1:$1,"&gt;="&amp;1,$1:$1,"&lt;="&amp;INT(-$N41/30))+(-$N41/30-INT(-$N41/30))*SUMIFS(35:35,$1:$1,INT(-$N41/30)+1),0)+(-$N41/30-INT(-$N41/30))*SUMIFS(35:35,$1:$1,FY$1+INT(-$N41/30)+1)+(INT(-$N41/30)+1--$N41/30)*SUMIFS(35:35,$1:$1,FY$1+INT(-$N41/30))))</f>
        <v>0</v>
      </c>
      <c r="FZ41" s="49">
        <f>IF(FZ$10="",0,IF(FZ$1=MAX($1:$1),$R35-SUM($T41:FY41),IF(FZ$1=1,SUMIFS(35:35,$1:$1,"&gt;="&amp;1,$1:$1,"&lt;="&amp;INT(-$N41/30))+(-$N41/30-INT(-$N41/30))*SUMIFS(35:35,$1:$1,INT(-$N41/30)+1),0)+(-$N41/30-INT(-$N41/30))*SUMIFS(35:35,$1:$1,FZ$1+INT(-$N41/30)+1)+(INT(-$N41/30)+1--$N41/30)*SUMIFS(35:35,$1:$1,FZ$1+INT(-$N41/30))))</f>
        <v>0</v>
      </c>
      <c r="GA41" s="49">
        <f>IF(GA$10="",0,IF(GA$1=MAX($1:$1),$R35-SUM($T41:FZ41),IF(GA$1=1,SUMIFS(35:35,$1:$1,"&gt;="&amp;1,$1:$1,"&lt;="&amp;INT(-$N41/30))+(-$N41/30-INT(-$N41/30))*SUMIFS(35:35,$1:$1,INT(-$N41/30)+1),0)+(-$N41/30-INT(-$N41/30))*SUMIFS(35:35,$1:$1,GA$1+INT(-$N41/30)+1)+(INT(-$N41/30)+1--$N41/30)*SUMIFS(35:35,$1:$1,GA$1+INT(-$N41/30))))</f>
        <v>0</v>
      </c>
      <c r="GB41" s="49">
        <f>IF(GB$10="",0,IF(GB$1=MAX($1:$1),$R35-SUM($T41:GA41),IF(GB$1=1,SUMIFS(35:35,$1:$1,"&gt;="&amp;1,$1:$1,"&lt;="&amp;INT(-$N41/30))+(-$N41/30-INT(-$N41/30))*SUMIFS(35:35,$1:$1,INT(-$N41/30)+1),0)+(-$N41/30-INT(-$N41/30))*SUMIFS(35:35,$1:$1,GB$1+INT(-$N41/30)+1)+(INT(-$N41/30)+1--$N41/30)*SUMIFS(35:35,$1:$1,GB$1+INT(-$N41/30))))</f>
        <v>0</v>
      </c>
      <c r="GC41" s="49">
        <f>IF(GC$10="",0,IF(GC$1=MAX($1:$1),$R35-SUM($T41:GB41),IF(GC$1=1,SUMIFS(35:35,$1:$1,"&gt;="&amp;1,$1:$1,"&lt;="&amp;INT(-$N41/30))+(-$N41/30-INT(-$N41/30))*SUMIFS(35:35,$1:$1,INT(-$N41/30)+1),0)+(-$N41/30-INT(-$N41/30))*SUMIFS(35:35,$1:$1,GC$1+INT(-$N41/30)+1)+(INT(-$N41/30)+1--$N41/30)*SUMIFS(35:35,$1:$1,GC$1+INT(-$N41/30))))</f>
        <v>0</v>
      </c>
      <c r="GD41" s="49">
        <f>IF(GD$10="",0,IF(GD$1=MAX($1:$1),$R35-SUM($T41:GC41),IF(GD$1=1,SUMIFS(35:35,$1:$1,"&gt;="&amp;1,$1:$1,"&lt;="&amp;INT(-$N41/30))+(-$N41/30-INT(-$N41/30))*SUMIFS(35:35,$1:$1,INT(-$N41/30)+1),0)+(-$N41/30-INT(-$N41/30))*SUMIFS(35:35,$1:$1,GD$1+INT(-$N41/30)+1)+(INT(-$N41/30)+1--$N41/30)*SUMIFS(35:35,$1:$1,GD$1+INT(-$N41/30))))</f>
        <v>0</v>
      </c>
      <c r="GE41" s="49">
        <f>IF(GE$10="",0,IF(GE$1=MAX($1:$1),$R35-SUM($T41:GD41),IF(GE$1=1,SUMIFS(35:35,$1:$1,"&gt;="&amp;1,$1:$1,"&lt;="&amp;INT(-$N41/30))+(-$N41/30-INT(-$N41/30))*SUMIFS(35:35,$1:$1,INT(-$N41/30)+1),0)+(-$N41/30-INT(-$N41/30))*SUMIFS(35:35,$1:$1,GE$1+INT(-$N41/30)+1)+(INT(-$N41/30)+1--$N41/30)*SUMIFS(35:35,$1:$1,GE$1+INT(-$N41/30))))</f>
        <v>0</v>
      </c>
      <c r="GF41" s="49">
        <f>IF(GF$10="",0,IF(GF$1=MAX($1:$1),$R35-SUM($T41:GE41),IF(GF$1=1,SUMIFS(35:35,$1:$1,"&gt;="&amp;1,$1:$1,"&lt;="&amp;INT(-$N41/30))+(-$N41/30-INT(-$N41/30))*SUMIFS(35:35,$1:$1,INT(-$N41/30)+1),0)+(-$N41/30-INT(-$N41/30))*SUMIFS(35:35,$1:$1,GF$1+INT(-$N41/30)+1)+(INT(-$N41/30)+1--$N41/30)*SUMIFS(35:35,$1:$1,GF$1+INT(-$N41/30))))</f>
        <v>0</v>
      </c>
      <c r="GG41" s="49">
        <f>IF(GG$10="",0,IF(GG$1=MAX($1:$1),$R35-SUM($T41:GF41),IF(GG$1=1,SUMIFS(35:35,$1:$1,"&gt;="&amp;1,$1:$1,"&lt;="&amp;INT(-$N41/30))+(-$N41/30-INT(-$N41/30))*SUMIFS(35:35,$1:$1,INT(-$N41/30)+1),0)+(-$N41/30-INT(-$N41/30))*SUMIFS(35:35,$1:$1,GG$1+INT(-$N41/30)+1)+(INT(-$N41/30)+1--$N41/30)*SUMIFS(35:35,$1:$1,GG$1+INT(-$N41/30))))</f>
        <v>0</v>
      </c>
      <c r="GH41" s="49">
        <f>IF(GH$10="",0,IF(GH$1=MAX($1:$1),$R35-SUM($T41:GG41),IF(GH$1=1,SUMIFS(35:35,$1:$1,"&gt;="&amp;1,$1:$1,"&lt;="&amp;INT(-$N41/30))+(-$N41/30-INT(-$N41/30))*SUMIFS(35:35,$1:$1,INT(-$N41/30)+1),0)+(-$N41/30-INT(-$N41/30))*SUMIFS(35:35,$1:$1,GH$1+INT(-$N41/30)+1)+(INT(-$N41/30)+1--$N41/30)*SUMIFS(35:35,$1:$1,GH$1+INT(-$N41/30))))</f>
        <v>0</v>
      </c>
      <c r="GI41" s="49">
        <f>IF(GI$10="",0,IF(GI$1=MAX($1:$1),$R35-SUM($T41:GH41),IF(GI$1=1,SUMIFS(35:35,$1:$1,"&gt;="&amp;1,$1:$1,"&lt;="&amp;INT(-$N41/30))+(-$N41/30-INT(-$N41/30))*SUMIFS(35:35,$1:$1,INT(-$N41/30)+1),0)+(-$N41/30-INT(-$N41/30))*SUMIFS(35:35,$1:$1,GI$1+INT(-$N41/30)+1)+(INT(-$N41/30)+1--$N41/30)*SUMIFS(35:35,$1:$1,GI$1+INT(-$N41/30))))</f>
        <v>0</v>
      </c>
      <c r="GJ41" s="49">
        <f>IF(GJ$10="",0,IF(GJ$1=MAX($1:$1),$R35-SUM($T41:GI41),IF(GJ$1=1,SUMIFS(35:35,$1:$1,"&gt;="&amp;1,$1:$1,"&lt;="&amp;INT(-$N41/30))+(-$N41/30-INT(-$N41/30))*SUMIFS(35:35,$1:$1,INT(-$N41/30)+1),0)+(-$N41/30-INT(-$N41/30))*SUMIFS(35:35,$1:$1,GJ$1+INT(-$N41/30)+1)+(INT(-$N41/30)+1--$N41/30)*SUMIFS(35:35,$1:$1,GJ$1+INT(-$N41/30))))</f>
        <v>0</v>
      </c>
      <c r="GK41" s="49">
        <f>IF(GK$10="",0,IF(GK$1=MAX($1:$1),$R35-SUM($T41:GJ41),IF(GK$1=1,SUMIFS(35:35,$1:$1,"&gt;="&amp;1,$1:$1,"&lt;="&amp;INT(-$N41/30))+(-$N41/30-INT(-$N41/30))*SUMIFS(35:35,$1:$1,INT(-$N41/30)+1),0)+(-$N41/30-INT(-$N41/30))*SUMIFS(35:35,$1:$1,GK$1+INT(-$N41/30)+1)+(INT(-$N41/30)+1--$N41/30)*SUMIFS(35:35,$1:$1,GK$1+INT(-$N41/30))))</f>
        <v>0</v>
      </c>
      <c r="GL41" s="49">
        <f>IF(GL$10="",0,IF(GL$1=MAX($1:$1),$R35-SUM($T41:GK41),IF(GL$1=1,SUMIFS(35:35,$1:$1,"&gt;="&amp;1,$1:$1,"&lt;="&amp;INT(-$N41/30))+(-$N41/30-INT(-$N41/30))*SUMIFS(35:35,$1:$1,INT(-$N41/30)+1),0)+(-$N41/30-INT(-$N41/30))*SUMIFS(35:35,$1:$1,GL$1+INT(-$N41/30)+1)+(INT(-$N41/30)+1--$N41/30)*SUMIFS(35:35,$1:$1,GL$1+INT(-$N41/30))))</f>
        <v>0</v>
      </c>
      <c r="GM41" s="49">
        <f>IF(GM$10="",0,IF(GM$1=MAX($1:$1),$R35-SUM($T41:GL41),IF(GM$1=1,SUMIFS(35:35,$1:$1,"&gt;="&amp;1,$1:$1,"&lt;="&amp;INT(-$N41/30))+(-$N41/30-INT(-$N41/30))*SUMIFS(35:35,$1:$1,INT(-$N41/30)+1),0)+(-$N41/30-INT(-$N41/30))*SUMIFS(35:35,$1:$1,GM$1+INT(-$N41/30)+1)+(INT(-$N41/30)+1--$N41/30)*SUMIFS(35:35,$1:$1,GM$1+INT(-$N41/30))))</f>
        <v>0</v>
      </c>
      <c r="GN41" s="49">
        <f>IF(GN$10="",0,IF(GN$1=MAX($1:$1),$R35-SUM($T41:GM41),IF(GN$1=1,SUMIFS(35:35,$1:$1,"&gt;="&amp;1,$1:$1,"&lt;="&amp;INT(-$N41/30))+(-$N41/30-INT(-$N41/30))*SUMIFS(35:35,$1:$1,INT(-$N41/30)+1),0)+(-$N41/30-INT(-$N41/30))*SUMIFS(35:35,$1:$1,GN$1+INT(-$N41/30)+1)+(INT(-$N41/30)+1--$N41/30)*SUMIFS(35:35,$1:$1,GN$1+INT(-$N41/30))))</f>
        <v>0</v>
      </c>
      <c r="GO41" s="49">
        <f>IF(GO$10="",0,IF(GO$1=MAX($1:$1),$R35-SUM($T41:GN41),IF(GO$1=1,SUMIFS(35:35,$1:$1,"&gt;="&amp;1,$1:$1,"&lt;="&amp;INT(-$N41/30))+(-$N41/30-INT(-$N41/30))*SUMIFS(35:35,$1:$1,INT(-$N41/30)+1),0)+(-$N41/30-INT(-$N41/30))*SUMIFS(35:35,$1:$1,GO$1+INT(-$N41/30)+1)+(INT(-$N41/30)+1--$N41/30)*SUMIFS(35:35,$1:$1,GO$1+INT(-$N41/30))))</f>
        <v>0</v>
      </c>
      <c r="GP41" s="49">
        <f>IF(GP$10="",0,IF(GP$1=MAX($1:$1),$R35-SUM($T41:GO41),IF(GP$1=1,SUMIFS(35:35,$1:$1,"&gt;="&amp;1,$1:$1,"&lt;="&amp;INT(-$N41/30))+(-$N41/30-INT(-$N41/30))*SUMIFS(35:35,$1:$1,INT(-$N41/30)+1),0)+(-$N41/30-INT(-$N41/30))*SUMIFS(35:35,$1:$1,GP$1+INT(-$N41/30)+1)+(INT(-$N41/30)+1--$N41/30)*SUMIFS(35:35,$1:$1,GP$1+INT(-$N41/30))))</f>
        <v>0</v>
      </c>
      <c r="GQ41" s="49">
        <f>IF(GQ$10="",0,IF(GQ$1=MAX($1:$1),$R35-SUM($T41:GP41),IF(GQ$1=1,SUMIFS(35:35,$1:$1,"&gt;="&amp;1,$1:$1,"&lt;="&amp;INT(-$N41/30))+(-$N41/30-INT(-$N41/30))*SUMIFS(35:35,$1:$1,INT(-$N41/30)+1),0)+(-$N41/30-INT(-$N41/30))*SUMIFS(35:35,$1:$1,GQ$1+INT(-$N41/30)+1)+(INT(-$N41/30)+1--$N41/30)*SUMIFS(35:35,$1:$1,GQ$1+INT(-$N41/30))))</f>
        <v>0</v>
      </c>
      <c r="GR41" s="49">
        <f>IF(GR$10="",0,IF(GR$1=MAX($1:$1),$R35-SUM($T41:GQ41),IF(GR$1=1,SUMIFS(35:35,$1:$1,"&gt;="&amp;1,$1:$1,"&lt;="&amp;INT(-$N41/30))+(-$N41/30-INT(-$N41/30))*SUMIFS(35:35,$1:$1,INT(-$N41/30)+1),0)+(-$N41/30-INT(-$N41/30))*SUMIFS(35:35,$1:$1,GR$1+INT(-$N41/30)+1)+(INT(-$N41/30)+1--$N41/30)*SUMIFS(35:35,$1:$1,GR$1+INT(-$N41/30))))</f>
        <v>0</v>
      </c>
      <c r="GS41" s="49">
        <f>IF(GS$10="",0,IF(GS$1=MAX($1:$1),$R35-SUM($T41:GR41),IF(GS$1=1,SUMIFS(35:35,$1:$1,"&gt;="&amp;1,$1:$1,"&lt;="&amp;INT(-$N41/30))+(-$N41/30-INT(-$N41/30))*SUMIFS(35:35,$1:$1,INT(-$N41/30)+1),0)+(-$N41/30-INT(-$N41/30))*SUMIFS(35:35,$1:$1,GS$1+INT(-$N41/30)+1)+(INT(-$N41/30)+1--$N41/30)*SUMIFS(35:35,$1:$1,GS$1+INT(-$N41/30))))</f>
        <v>0</v>
      </c>
      <c r="GT41" s="49">
        <f>IF(GT$10="",0,IF(GT$1=MAX($1:$1),$R35-SUM($T41:GS41),IF(GT$1=1,SUMIFS(35:35,$1:$1,"&gt;="&amp;1,$1:$1,"&lt;="&amp;INT(-$N41/30))+(-$N41/30-INT(-$N41/30))*SUMIFS(35:35,$1:$1,INT(-$N41/30)+1),0)+(-$N41/30-INT(-$N41/30))*SUMIFS(35:35,$1:$1,GT$1+INT(-$N41/30)+1)+(INT(-$N41/30)+1--$N41/30)*SUMIFS(35:35,$1:$1,GT$1+INT(-$N41/30))))</f>
        <v>0</v>
      </c>
      <c r="GU41" s="49">
        <f>IF(GU$10="",0,IF(GU$1=MAX($1:$1),$R35-SUM($T41:GT41),IF(GU$1=1,SUMIFS(35:35,$1:$1,"&gt;="&amp;1,$1:$1,"&lt;="&amp;INT(-$N41/30))+(-$N41/30-INT(-$N41/30))*SUMIFS(35:35,$1:$1,INT(-$N41/30)+1),0)+(-$N41/30-INT(-$N41/30))*SUMIFS(35:35,$1:$1,GU$1+INT(-$N41/30)+1)+(INT(-$N41/30)+1--$N41/30)*SUMIFS(35:35,$1:$1,GU$1+INT(-$N41/30))))</f>
        <v>0</v>
      </c>
      <c r="GV41" s="49">
        <f>IF(GV$10="",0,IF(GV$1=MAX($1:$1),$R35-SUM($T41:GU41),IF(GV$1=1,SUMIFS(35:35,$1:$1,"&gt;="&amp;1,$1:$1,"&lt;="&amp;INT(-$N41/30))+(-$N41/30-INT(-$N41/30))*SUMIFS(35:35,$1:$1,INT(-$N41/30)+1),0)+(-$N41/30-INT(-$N41/30))*SUMIFS(35:35,$1:$1,GV$1+INT(-$N41/30)+1)+(INT(-$N41/30)+1--$N41/30)*SUMIFS(35:35,$1:$1,GV$1+INT(-$N41/30))))</f>
        <v>0</v>
      </c>
      <c r="GW41" s="49">
        <f>IF(GW$10="",0,IF(GW$1=MAX($1:$1),$R35-SUM($T41:GV41),IF(GW$1=1,SUMIFS(35:35,$1:$1,"&gt;="&amp;1,$1:$1,"&lt;="&amp;INT(-$N41/30))+(-$N41/30-INT(-$N41/30))*SUMIFS(35:35,$1:$1,INT(-$N41/30)+1),0)+(-$N41/30-INT(-$N41/30))*SUMIFS(35:35,$1:$1,GW$1+INT(-$N41/30)+1)+(INT(-$N41/30)+1--$N41/30)*SUMIFS(35:35,$1:$1,GW$1+INT(-$N41/30))))</f>
        <v>0</v>
      </c>
      <c r="GX41" s="49">
        <f>IF(GX$10="",0,IF(GX$1=MAX($1:$1),$R35-SUM($T41:GW41),IF(GX$1=1,SUMIFS(35:35,$1:$1,"&gt;="&amp;1,$1:$1,"&lt;="&amp;INT(-$N41/30))+(-$N41/30-INT(-$N41/30))*SUMIFS(35:35,$1:$1,INT(-$N41/30)+1),0)+(-$N41/30-INT(-$N41/30))*SUMIFS(35:35,$1:$1,GX$1+INT(-$N41/30)+1)+(INT(-$N41/30)+1--$N41/30)*SUMIFS(35:35,$1:$1,GX$1+INT(-$N41/30))))</f>
        <v>0</v>
      </c>
      <c r="GY41" s="49">
        <f>IF(GY$10="",0,IF(GY$1=MAX($1:$1),$R35-SUM($T41:GX41),IF(GY$1=1,SUMIFS(35:35,$1:$1,"&gt;="&amp;1,$1:$1,"&lt;="&amp;INT(-$N41/30))+(-$N41/30-INT(-$N41/30))*SUMIFS(35:35,$1:$1,INT(-$N41/30)+1),0)+(-$N41/30-INT(-$N41/30))*SUMIFS(35:35,$1:$1,GY$1+INT(-$N41/30)+1)+(INT(-$N41/30)+1--$N41/30)*SUMIFS(35:35,$1:$1,GY$1+INT(-$N41/30))))</f>
        <v>0</v>
      </c>
      <c r="GZ41" s="49">
        <f>IF(GZ$10="",0,IF(GZ$1=MAX($1:$1),$R35-SUM($T41:GY41),IF(GZ$1=1,SUMIFS(35:35,$1:$1,"&gt;="&amp;1,$1:$1,"&lt;="&amp;INT(-$N41/30))+(-$N41/30-INT(-$N41/30))*SUMIFS(35:35,$1:$1,INT(-$N41/30)+1),0)+(-$N41/30-INT(-$N41/30))*SUMIFS(35:35,$1:$1,GZ$1+INT(-$N41/30)+1)+(INT(-$N41/30)+1--$N41/30)*SUMIFS(35:35,$1:$1,GZ$1+INT(-$N41/30))))</f>
        <v>0</v>
      </c>
      <c r="HA41" s="49">
        <f>IF(HA$10="",0,IF(HA$1=MAX($1:$1),$R35-SUM($T41:GZ41),IF(HA$1=1,SUMIFS(35:35,$1:$1,"&gt;="&amp;1,$1:$1,"&lt;="&amp;INT(-$N41/30))+(-$N41/30-INT(-$N41/30))*SUMIFS(35:35,$1:$1,INT(-$N41/30)+1),0)+(-$N41/30-INT(-$N41/30))*SUMIFS(35:35,$1:$1,HA$1+INT(-$N41/30)+1)+(INT(-$N41/30)+1--$N41/30)*SUMIFS(35:35,$1:$1,HA$1+INT(-$N41/30))))</f>
        <v>0</v>
      </c>
      <c r="HB41" s="49">
        <f>IF(HB$10="",0,IF(HB$1=MAX($1:$1),$R35-SUM($T41:HA41),IF(HB$1=1,SUMIFS(35:35,$1:$1,"&gt;="&amp;1,$1:$1,"&lt;="&amp;INT(-$N41/30))+(-$N41/30-INT(-$N41/30))*SUMIFS(35:35,$1:$1,INT(-$N41/30)+1),0)+(-$N41/30-INT(-$N41/30))*SUMIFS(35:35,$1:$1,HB$1+INT(-$N41/30)+1)+(INT(-$N41/30)+1--$N41/30)*SUMIFS(35:35,$1:$1,HB$1+INT(-$N41/30))))</f>
        <v>0</v>
      </c>
      <c r="HC41" s="49">
        <f>IF(HC$10="",0,IF(HC$1=MAX($1:$1),$R35-SUM($T41:HB41),IF(HC$1=1,SUMIFS(35:35,$1:$1,"&gt;="&amp;1,$1:$1,"&lt;="&amp;INT(-$N41/30))+(-$N41/30-INT(-$N41/30))*SUMIFS(35:35,$1:$1,INT(-$N41/30)+1),0)+(-$N41/30-INT(-$N41/30))*SUMIFS(35:35,$1:$1,HC$1+INT(-$N41/30)+1)+(INT(-$N41/30)+1--$N41/30)*SUMIFS(35:35,$1:$1,HC$1+INT(-$N41/30))))</f>
        <v>0</v>
      </c>
      <c r="HD41" s="49">
        <f>IF(HD$10="",0,IF(HD$1=MAX($1:$1),$R35-SUM($T41:HC41),IF(HD$1=1,SUMIFS(35:35,$1:$1,"&gt;="&amp;1,$1:$1,"&lt;="&amp;INT(-$N41/30))+(-$N41/30-INT(-$N41/30))*SUMIFS(35:35,$1:$1,INT(-$N41/30)+1),0)+(-$N41/30-INT(-$N41/30))*SUMIFS(35:35,$1:$1,HD$1+INT(-$N41/30)+1)+(INT(-$N41/30)+1--$N41/30)*SUMIFS(35:35,$1:$1,HD$1+INT(-$N41/30))))</f>
        <v>0</v>
      </c>
      <c r="HE41" s="49">
        <f>IF(HE$10="",0,IF(HE$1=MAX($1:$1),$R35-SUM($T41:HD41),IF(HE$1=1,SUMIFS(35:35,$1:$1,"&gt;="&amp;1,$1:$1,"&lt;="&amp;INT(-$N41/30))+(-$N41/30-INT(-$N41/30))*SUMIFS(35:35,$1:$1,INT(-$N41/30)+1),0)+(-$N41/30-INT(-$N41/30))*SUMIFS(35:35,$1:$1,HE$1+INT(-$N41/30)+1)+(INT(-$N41/30)+1--$N41/30)*SUMIFS(35:35,$1:$1,HE$1+INT(-$N41/30))))</f>
        <v>0</v>
      </c>
      <c r="HF41" s="49">
        <f>IF(HF$10="",0,IF(HF$1=MAX($1:$1),$R35-SUM($T41:HE41),IF(HF$1=1,SUMIFS(35:35,$1:$1,"&gt;="&amp;1,$1:$1,"&lt;="&amp;INT(-$N41/30))+(-$N41/30-INT(-$N41/30))*SUMIFS(35:35,$1:$1,INT(-$N41/30)+1),0)+(-$N41/30-INT(-$N41/30))*SUMIFS(35:35,$1:$1,HF$1+INT(-$N41/30)+1)+(INT(-$N41/30)+1--$N41/30)*SUMIFS(35:35,$1:$1,HF$1+INT(-$N41/30))))</f>
        <v>0</v>
      </c>
      <c r="HG41" s="49">
        <f>IF(HG$10="",0,IF(HG$1=MAX($1:$1),$R35-SUM($T41:HF41),IF(HG$1=1,SUMIFS(35:35,$1:$1,"&gt;="&amp;1,$1:$1,"&lt;="&amp;INT(-$N41/30))+(-$N41/30-INT(-$N41/30))*SUMIFS(35:35,$1:$1,INT(-$N41/30)+1),0)+(-$N41/30-INT(-$N41/30))*SUMIFS(35:35,$1:$1,HG$1+INT(-$N41/30)+1)+(INT(-$N41/30)+1--$N41/30)*SUMIFS(35:35,$1:$1,HG$1+INT(-$N41/30))))</f>
        <v>0</v>
      </c>
      <c r="HH41" s="49">
        <f>IF(HH$10="",0,IF(HH$1=MAX($1:$1),$R35-SUM($T41:HG41),IF(HH$1=1,SUMIFS(35:35,$1:$1,"&gt;="&amp;1,$1:$1,"&lt;="&amp;INT(-$N41/30))+(-$N41/30-INT(-$N41/30))*SUMIFS(35:35,$1:$1,INT(-$N41/30)+1),0)+(-$N41/30-INT(-$N41/30))*SUMIFS(35:35,$1:$1,HH$1+INT(-$N41/30)+1)+(INT(-$N41/30)+1--$N41/30)*SUMIFS(35:35,$1:$1,HH$1+INT(-$N41/30))))</f>
        <v>0</v>
      </c>
      <c r="HI41" s="49">
        <f>IF(HI$10="",0,IF(HI$1=MAX($1:$1),$R35-SUM($T41:HH41),IF(HI$1=1,SUMIFS(35:35,$1:$1,"&gt;="&amp;1,$1:$1,"&lt;="&amp;INT(-$N41/30))+(-$N41/30-INT(-$N41/30))*SUMIFS(35:35,$1:$1,INT(-$N41/30)+1),0)+(-$N41/30-INT(-$N41/30))*SUMIFS(35:35,$1:$1,HI$1+INT(-$N41/30)+1)+(INT(-$N41/30)+1--$N41/30)*SUMIFS(35:35,$1:$1,HI$1+INT(-$N41/30))))</f>
        <v>0</v>
      </c>
      <c r="HJ41" s="49">
        <f>IF(HJ$10="",0,IF(HJ$1=MAX($1:$1),$R35-SUM($T41:HI41),IF(HJ$1=1,SUMIFS(35:35,$1:$1,"&gt;="&amp;1,$1:$1,"&lt;="&amp;INT(-$N41/30))+(-$N41/30-INT(-$N41/30))*SUMIFS(35:35,$1:$1,INT(-$N41/30)+1),0)+(-$N41/30-INT(-$N41/30))*SUMIFS(35:35,$1:$1,HJ$1+INT(-$N41/30)+1)+(INT(-$N41/30)+1--$N41/30)*SUMIFS(35:35,$1:$1,HJ$1+INT(-$N41/30))))</f>
        <v>0</v>
      </c>
      <c r="HK41" s="49">
        <f>IF(HK$10="",0,IF(HK$1=MAX($1:$1),$R35-SUM($T41:HJ41),IF(HK$1=1,SUMIFS(35:35,$1:$1,"&gt;="&amp;1,$1:$1,"&lt;="&amp;INT(-$N41/30))+(-$N41/30-INT(-$N41/30))*SUMIFS(35:35,$1:$1,INT(-$N41/30)+1),0)+(-$N41/30-INT(-$N41/30))*SUMIFS(35:35,$1:$1,HK$1+INT(-$N41/30)+1)+(INT(-$N41/30)+1--$N41/30)*SUMIFS(35:35,$1:$1,HK$1+INT(-$N41/30))))</f>
        <v>0</v>
      </c>
      <c r="HL41" s="49">
        <f>IF(HL$10="",0,IF(HL$1=MAX($1:$1),$R35-SUM($T41:HK41),IF(HL$1=1,SUMIFS(35:35,$1:$1,"&gt;="&amp;1,$1:$1,"&lt;="&amp;INT(-$N41/30))+(-$N41/30-INT(-$N41/30))*SUMIFS(35:35,$1:$1,INT(-$N41/30)+1),0)+(-$N41/30-INT(-$N41/30))*SUMIFS(35:35,$1:$1,HL$1+INT(-$N41/30)+1)+(INT(-$N41/30)+1--$N41/30)*SUMIFS(35:35,$1:$1,HL$1+INT(-$N41/30))))</f>
        <v>0</v>
      </c>
      <c r="HM41" s="4"/>
      <c r="HN41" s="4"/>
    </row>
    <row r="42" spans="1:222" s="1" customFormat="1" ht="10.199999999999999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31"/>
      <c r="L42" s="4"/>
      <c r="M42" s="44"/>
      <c r="N42" s="4"/>
      <c r="O42" s="45"/>
      <c r="P42" s="4"/>
      <c r="Q42" s="38" t="s">
        <v>12</v>
      </c>
      <c r="R42" s="92">
        <f>SUM(R38:R41)-R17</f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</row>
    <row r="43" spans="1:222" x14ac:dyDescent="0.25">
      <c r="A43" s="6"/>
      <c r="B43" s="6"/>
      <c r="C43" s="6"/>
      <c r="D43" s="6"/>
      <c r="E43" s="30" t="str">
        <f>kpi!$E$33</f>
        <v>прочие затраты энергоконтракта</v>
      </c>
      <c r="F43" s="6"/>
      <c r="G43" s="6"/>
      <c r="H43" s="6"/>
      <c r="I43" s="6"/>
      <c r="J43" s="6"/>
      <c r="K43" s="31"/>
      <c r="L43" s="6"/>
      <c r="M43" s="13"/>
      <c r="N43" s="6"/>
      <c r="O43" s="20"/>
      <c r="P43" s="6"/>
      <c r="Q43" s="6"/>
      <c r="R43" s="82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</row>
    <row r="44" spans="1:222" s="75" customFormat="1" ht="10.199999999999999" x14ac:dyDescent="0.2">
      <c r="A44" s="64"/>
      <c r="B44" s="64"/>
      <c r="C44" s="64"/>
      <c r="D44" s="64"/>
      <c r="E44" s="43" t="str">
        <f>E43</f>
        <v>прочие затраты энергоконтракта</v>
      </c>
      <c r="F44" s="64"/>
      <c r="G44" s="64"/>
      <c r="H44" s="43" t="str">
        <f>списки!$N$13</f>
        <v>работы прочего персонала</v>
      </c>
      <c r="I44" s="64"/>
      <c r="J44" s="64"/>
      <c r="K44" s="69" t="str">
        <f>IF($E44="","",INDEX(kpi!$H:$H,SUMIFS(kpi!$B:$B,kpi!$E:$E,$E44)))</f>
        <v>тыс.руб.</v>
      </c>
      <c r="L44" s="64"/>
      <c r="M44" s="72"/>
      <c r="N44" s="64"/>
      <c r="O44" s="79"/>
      <c r="P44" s="64"/>
      <c r="Q44" s="64"/>
      <c r="R44" s="89">
        <f>SUMIFS($T44:$HM44,$T$1:$HM$1,"&lt;="&amp;MAX($1:$1),$T$1:$HM$1,"&gt;="&amp;1)</f>
        <v>1000</v>
      </c>
      <c r="S44" s="64"/>
      <c r="T44" s="93" t="s">
        <v>6</v>
      </c>
      <c r="U44" s="94">
        <v>100</v>
      </c>
      <c r="V44" s="95">
        <v>100</v>
      </c>
      <c r="W44" s="95">
        <v>100</v>
      </c>
      <c r="X44" s="95">
        <v>100</v>
      </c>
      <c r="Y44" s="95">
        <v>100</v>
      </c>
      <c r="Z44" s="95">
        <v>100</v>
      </c>
      <c r="AA44" s="95">
        <v>100</v>
      </c>
      <c r="AB44" s="95">
        <v>100</v>
      </c>
      <c r="AC44" s="95">
        <v>100</v>
      </c>
      <c r="AD44" s="95">
        <v>100</v>
      </c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64"/>
      <c r="HN44" s="64"/>
    </row>
    <row r="45" spans="1:222" s="75" customFormat="1" ht="10.199999999999999" x14ac:dyDescent="0.2">
      <c r="A45" s="64"/>
      <c r="B45" s="64"/>
      <c r="C45" s="64"/>
      <c r="D45" s="64"/>
      <c r="E45" s="43" t="str">
        <f>E43</f>
        <v>прочие затраты энергоконтракта</v>
      </c>
      <c r="F45" s="64"/>
      <c r="G45" s="64"/>
      <c r="H45" s="43" t="str">
        <f>списки!$N$14</f>
        <v>отчисления в соцфонды</v>
      </c>
      <c r="I45" s="64"/>
      <c r="J45" s="64"/>
      <c r="K45" s="69" t="str">
        <f>IF($E45="","",INDEX(kpi!$H:$H,SUMIFS(kpi!$B:$B,kpi!$E:$E,$E45)))</f>
        <v>тыс.руб.</v>
      </c>
      <c r="L45" s="64"/>
      <c r="M45" s="72"/>
      <c r="N45" s="64"/>
      <c r="O45" s="79"/>
      <c r="P45" s="64"/>
      <c r="Q45" s="64"/>
      <c r="R45" s="89">
        <f>SUMIFS($T45:$HM45,$T$1:$HM$1,"&lt;="&amp;MAX($1:$1),$T$1:$HM$1,"&gt;="&amp;1)</f>
        <v>4560</v>
      </c>
      <c r="S45" s="64"/>
      <c r="T45" s="64"/>
      <c r="U45" s="80">
        <f>IF(U$10="",0,(U41+U44)*главная!$N$20)</f>
        <v>30</v>
      </c>
      <c r="V45" s="80">
        <f>IF(V$10="",0,(V41+V44)*главная!$N$20)</f>
        <v>30</v>
      </c>
      <c r="W45" s="80">
        <f>IF(W$10="",0,(W41+W44)*главная!$N$20)</f>
        <v>30</v>
      </c>
      <c r="X45" s="80">
        <f>IF(X$10="",0,(X41+X44)*главная!$N$20)</f>
        <v>150.00000000000003</v>
      </c>
      <c r="Y45" s="80">
        <f>IF(Y$10="",0,(Y41+Y44)*главная!$N$20)</f>
        <v>270.00000000000006</v>
      </c>
      <c r="Z45" s="80">
        <f>IF(Z$10="",0,(Z41+Z44)*главная!$N$20)</f>
        <v>30</v>
      </c>
      <c r="AA45" s="80">
        <f>IF(AA$10="",0,(AA41+AA44)*главная!$N$20)</f>
        <v>1110</v>
      </c>
      <c r="AB45" s="80">
        <f>IF(AB$10="",0,(AB41+AB44)*главная!$N$20)</f>
        <v>30</v>
      </c>
      <c r="AC45" s="80">
        <f>IF(AC$10="",0,(AC41+AC44)*главная!$N$20)</f>
        <v>389.99999999999994</v>
      </c>
      <c r="AD45" s="80">
        <f>IF(AD$10="",0,(AD41+AD44)*главная!$N$20)</f>
        <v>2490</v>
      </c>
      <c r="AE45" s="80">
        <f>IF(AE$10="",0,(AE41+AE44)*главная!$N$20)</f>
        <v>0</v>
      </c>
      <c r="AF45" s="80">
        <f>IF(AF$10="",0,(AF41+AF44)*главная!$N$20)</f>
        <v>0</v>
      </c>
      <c r="AG45" s="80">
        <f>IF(AG$10="",0,(AG41+AG44)*главная!$N$20)</f>
        <v>0</v>
      </c>
      <c r="AH45" s="80">
        <f>IF(AH$10="",0,(AH41+AH44)*главная!$N$20)</f>
        <v>0</v>
      </c>
      <c r="AI45" s="80">
        <f>IF(AI$10="",0,(AI41+AI44)*главная!$N$20)</f>
        <v>0</v>
      </c>
      <c r="AJ45" s="80">
        <f>IF(AJ$10="",0,(AJ41+AJ44)*главная!$N$20)</f>
        <v>0</v>
      </c>
      <c r="AK45" s="80">
        <f>IF(AK$10="",0,(AK41+AK44)*главная!$N$20)</f>
        <v>0</v>
      </c>
      <c r="AL45" s="80">
        <f>IF(AL$10="",0,(AL41+AL44)*главная!$N$20)</f>
        <v>0</v>
      </c>
      <c r="AM45" s="80">
        <f>IF(AM$10="",0,(AM41+AM44)*главная!$N$20)</f>
        <v>0</v>
      </c>
      <c r="AN45" s="80">
        <f>IF(AN$10="",0,(AN41+AN44)*главная!$N$20)</f>
        <v>0</v>
      </c>
      <c r="AO45" s="80">
        <f>IF(AO$10="",0,(AO41+AO44)*главная!$N$20)</f>
        <v>0</v>
      </c>
      <c r="AP45" s="80">
        <f>IF(AP$10="",0,(AP41+AP44)*главная!$N$20)</f>
        <v>0</v>
      </c>
      <c r="AQ45" s="80">
        <f>IF(AQ$10="",0,(AQ41+AQ44)*главная!$N$20)</f>
        <v>0</v>
      </c>
      <c r="AR45" s="80">
        <f>IF(AR$10="",0,(AR41+AR44)*главная!$N$20)</f>
        <v>0</v>
      </c>
      <c r="AS45" s="80">
        <f>IF(AS$10="",0,(AS41+AS44)*главная!$N$20)</f>
        <v>0</v>
      </c>
      <c r="AT45" s="80">
        <f>IF(AT$10="",0,(AT41+AT44)*главная!$N$20)</f>
        <v>0</v>
      </c>
      <c r="AU45" s="80">
        <f>IF(AU$10="",0,(AU41+AU44)*главная!$N$20)</f>
        <v>0</v>
      </c>
      <c r="AV45" s="80">
        <f>IF(AV$10="",0,(AV41+AV44)*главная!$N$20)</f>
        <v>0</v>
      </c>
      <c r="AW45" s="80">
        <f>IF(AW$10="",0,(AW41+AW44)*главная!$N$20)</f>
        <v>0</v>
      </c>
      <c r="AX45" s="80">
        <f>IF(AX$10="",0,(AX41+AX44)*главная!$N$20)</f>
        <v>0</v>
      </c>
      <c r="AY45" s="80">
        <f>IF(AY$10="",0,(AY41+AY44)*главная!$N$20)</f>
        <v>0</v>
      </c>
      <c r="AZ45" s="80">
        <f>IF(AZ$10="",0,(AZ41+AZ44)*главная!$N$20)</f>
        <v>0</v>
      </c>
      <c r="BA45" s="80">
        <f>IF(BA$10="",0,(BA41+BA44)*главная!$N$20)</f>
        <v>0</v>
      </c>
      <c r="BB45" s="80">
        <f>IF(BB$10="",0,(BB41+BB44)*главная!$N$20)</f>
        <v>0</v>
      </c>
      <c r="BC45" s="80">
        <f>IF(BC$10="",0,(BC41+BC44)*главная!$N$20)</f>
        <v>0</v>
      </c>
      <c r="BD45" s="80">
        <f>IF(BD$10="",0,(BD41+BD44)*главная!$N$20)</f>
        <v>0</v>
      </c>
      <c r="BE45" s="80">
        <f>IF(BE$10="",0,(BE41+BE44)*главная!$N$20)</f>
        <v>0</v>
      </c>
      <c r="BF45" s="80">
        <f>IF(BF$10="",0,(BF41+BF44)*главная!$N$20)</f>
        <v>0</v>
      </c>
      <c r="BG45" s="80">
        <f>IF(BG$10="",0,(BG41+BG44)*главная!$N$20)</f>
        <v>0</v>
      </c>
      <c r="BH45" s="80">
        <f>IF(BH$10="",0,(BH41+BH44)*главная!$N$20)</f>
        <v>0</v>
      </c>
      <c r="BI45" s="80">
        <f>IF(BI$10="",0,(BI41+BI44)*главная!$N$20)</f>
        <v>0</v>
      </c>
      <c r="BJ45" s="80">
        <f>IF(BJ$10="",0,(BJ41+BJ44)*главная!$N$20)</f>
        <v>0</v>
      </c>
      <c r="BK45" s="80">
        <f>IF(BK$10="",0,(BK41+BK44)*главная!$N$20)</f>
        <v>0</v>
      </c>
      <c r="BL45" s="80">
        <f>IF(BL$10="",0,(BL41+BL44)*главная!$N$20)</f>
        <v>0</v>
      </c>
      <c r="BM45" s="80">
        <f>IF(BM$10="",0,(BM41+BM44)*главная!$N$20)</f>
        <v>0</v>
      </c>
      <c r="BN45" s="80">
        <f>IF(BN$10="",0,(BN41+BN44)*главная!$N$20)</f>
        <v>0</v>
      </c>
      <c r="BO45" s="80">
        <f>IF(BO$10="",0,(BO41+BO44)*главная!$N$20)</f>
        <v>0</v>
      </c>
      <c r="BP45" s="80">
        <f>IF(BP$10="",0,(BP41+BP44)*главная!$N$20)</f>
        <v>0</v>
      </c>
      <c r="BQ45" s="80">
        <f>IF(BQ$10="",0,(BQ41+BQ44)*главная!$N$20)</f>
        <v>0</v>
      </c>
      <c r="BR45" s="80">
        <f>IF(BR$10="",0,(BR41+BR44)*главная!$N$20)</f>
        <v>0</v>
      </c>
      <c r="BS45" s="80">
        <f>IF(BS$10="",0,(BS41+BS44)*главная!$N$20)</f>
        <v>0</v>
      </c>
      <c r="BT45" s="80">
        <f>IF(BT$10="",0,(BT41+BT44)*главная!$N$20)</f>
        <v>0</v>
      </c>
      <c r="BU45" s="80">
        <f>IF(BU$10="",0,(BU41+BU44)*главная!$N$20)</f>
        <v>0</v>
      </c>
      <c r="BV45" s="80">
        <f>IF(BV$10="",0,(BV41+BV44)*главная!$N$20)</f>
        <v>0</v>
      </c>
      <c r="BW45" s="80">
        <f>IF(BW$10="",0,(BW41+BW44)*главная!$N$20)</f>
        <v>0</v>
      </c>
      <c r="BX45" s="80">
        <f>IF(BX$10="",0,(BX41+BX44)*главная!$N$20)</f>
        <v>0</v>
      </c>
      <c r="BY45" s="80">
        <f>IF(BY$10="",0,(BY41+BY44)*главная!$N$20)</f>
        <v>0</v>
      </c>
      <c r="BZ45" s="80">
        <f>IF(BZ$10="",0,(BZ41+BZ44)*главная!$N$20)</f>
        <v>0</v>
      </c>
      <c r="CA45" s="80">
        <f>IF(CA$10="",0,(CA41+CA44)*главная!$N$20)</f>
        <v>0</v>
      </c>
      <c r="CB45" s="80">
        <f>IF(CB$10="",0,(CB41+CB44)*главная!$N$20)</f>
        <v>0</v>
      </c>
      <c r="CC45" s="80">
        <f>IF(CC$10="",0,(CC41+CC44)*главная!$N$20)</f>
        <v>0</v>
      </c>
      <c r="CD45" s="80">
        <f>IF(CD$10="",0,(CD41+CD44)*главная!$N$20)</f>
        <v>0</v>
      </c>
      <c r="CE45" s="80">
        <f>IF(CE$10="",0,(CE41+CE44)*главная!$N$20)</f>
        <v>0</v>
      </c>
      <c r="CF45" s="80">
        <f>IF(CF$10="",0,(CF41+CF44)*главная!$N$20)</f>
        <v>0</v>
      </c>
      <c r="CG45" s="80">
        <f>IF(CG$10="",0,(CG41+CG44)*главная!$N$20)</f>
        <v>0</v>
      </c>
      <c r="CH45" s="80">
        <f>IF(CH$10="",0,(CH41+CH44)*главная!$N$20)</f>
        <v>0</v>
      </c>
      <c r="CI45" s="80">
        <f>IF(CI$10="",0,(CI41+CI44)*главная!$N$20)</f>
        <v>0</v>
      </c>
      <c r="CJ45" s="80">
        <f>IF(CJ$10="",0,(CJ41+CJ44)*главная!$N$20)</f>
        <v>0</v>
      </c>
      <c r="CK45" s="80">
        <f>IF(CK$10="",0,(CK41+CK44)*главная!$N$20)</f>
        <v>0</v>
      </c>
      <c r="CL45" s="80">
        <f>IF(CL$10="",0,(CL41+CL44)*главная!$N$20)</f>
        <v>0</v>
      </c>
      <c r="CM45" s="80">
        <f>IF(CM$10="",0,(CM41+CM44)*главная!$N$20)</f>
        <v>0</v>
      </c>
      <c r="CN45" s="80">
        <f>IF(CN$10="",0,(CN41+CN44)*главная!$N$20)</f>
        <v>0</v>
      </c>
      <c r="CO45" s="80">
        <f>IF(CO$10="",0,(CO41+CO44)*главная!$N$20)</f>
        <v>0</v>
      </c>
      <c r="CP45" s="80">
        <f>IF(CP$10="",0,(CP41+CP44)*главная!$N$20)</f>
        <v>0</v>
      </c>
      <c r="CQ45" s="80">
        <f>IF(CQ$10="",0,(CQ41+CQ44)*главная!$N$20)</f>
        <v>0</v>
      </c>
      <c r="CR45" s="80">
        <f>IF(CR$10="",0,(CR41+CR44)*главная!$N$20)</f>
        <v>0</v>
      </c>
      <c r="CS45" s="80">
        <f>IF(CS$10="",0,(CS41+CS44)*главная!$N$20)</f>
        <v>0</v>
      </c>
      <c r="CT45" s="80">
        <f>IF(CT$10="",0,(CT41+CT44)*главная!$N$20)</f>
        <v>0</v>
      </c>
      <c r="CU45" s="80">
        <f>IF(CU$10="",0,(CU41+CU44)*главная!$N$20)</f>
        <v>0</v>
      </c>
      <c r="CV45" s="80">
        <f>IF(CV$10="",0,(CV41+CV44)*главная!$N$20)</f>
        <v>0</v>
      </c>
      <c r="CW45" s="80">
        <f>IF(CW$10="",0,(CW41+CW44)*главная!$N$20)</f>
        <v>0</v>
      </c>
      <c r="CX45" s="80">
        <f>IF(CX$10="",0,(CX41+CX44)*главная!$N$20)</f>
        <v>0</v>
      </c>
      <c r="CY45" s="80">
        <f>IF(CY$10="",0,(CY41+CY44)*главная!$N$20)</f>
        <v>0</v>
      </c>
      <c r="CZ45" s="80">
        <f>IF(CZ$10="",0,(CZ41+CZ44)*главная!$N$20)</f>
        <v>0</v>
      </c>
      <c r="DA45" s="80">
        <f>IF(DA$10="",0,(DA41+DA44)*главная!$N$20)</f>
        <v>0</v>
      </c>
      <c r="DB45" s="80">
        <f>IF(DB$10="",0,(DB41+DB44)*главная!$N$20)</f>
        <v>0</v>
      </c>
      <c r="DC45" s="80">
        <f>IF(DC$10="",0,(DC41+DC44)*главная!$N$20)</f>
        <v>0</v>
      </c>
      <c r="DD45" s="80">
        <f>IF(DD$10="",0,(DD41+DD44)*главная!$N$20)</f>
        <v>0</v>
      </c>
      <c r="DE45" s="80">
        <f>IF(DE$10="",0,(DE41+DE44)*главная!$N$20)</f>
        <v>0</v>
      </c>
      <c r="DF45" s="80">
        <f>IF(DF$10="",0,(DF41+DF44)*главная!$N$20)</f>
        <v>0</v>
      </c>
      <c r="DG45" s="80">
        <f>IF(DG$10="",0,(DG41+DG44)*главная!$N$20)</f>
        <v>0</v>
      </c>
      <c r="DH45" s="80">
        <f>IF(DH$10="",0,(DH41+DH44)*главная!$N$20)</f>
        <v>0</v>
      </c>
      <c r="DI45" s="80">
        <f>IF(DI$10="",0,(DI41+DI44)*главная!$N$20)</f>
        <v>0</v>
      </c>
      <c r="DJ45" s="80">
        <f>IF(DJ$10="",0,(DJ41+DJ44)*главная!$N$20)</f>
        <v>0</v>
      </c>
      <c r="DK45" s="80">
        <f>IF(DK$10="",0,(DK41+DK44)*главная!$N$20)</f>
        <v>0</v>
      </c>
      <c r="DL45" s="80">
        <f>IF(DL$10="",0,(DL41+DL44)*главная!$N$20)</f>
        <v>0</v>
      </c>
      <c r="DM45" s="80">
        <f>IF(DM$10="",0,(DM41+DM44)*главная!$N$20)</f>
        <v>0</v>
      </c>
      <c r="DN45" s="80">
        <f>IF(DN$10="",0,(DN41+DN44)*главная!$N$20)</f>
        <v>0</v>
      </c>
      <c r="DO45" s="80">
        <f>IF(DO$10="",0,(DO41+DO44)*главная!$N$20)</f>
        <v>0</v>
      </c>
      <c r="DP45" s="80">
        <f>IF(DP$10="",0,(DP41+DP44)*главная!$N$20)</f>
        <v>0</v>
      </c>
      <c r="DQ45" s="80">
        <f>IF(DQ$10="",0,(DQ41+DQ44)*главная!$N$20)</f>
        <v>0</v>
      </c>
      <c r="DR45" s="80">
        <f>IF(DR$10="",0,(DR41+DR44)*главная!$N$20)</f>
        <v>0</v>
      </c>
      <c r="DS45" s="80">
        <f>IF(DS$10="",0,(DS41+DS44)*главная!$N$20)</f>
        <v>0</v>
      </c>
      <c r="DT45" s="80">
        <f>IF(DT$10="",0,(DT41+DT44)*главная!$N$20)</f>
        <v>0</v>
      </c>
      <c r="DU45" s="80">
        <f>IF(DU$10="",0,(DU41+DU44)*главная!$N$20)</f>
        <v>0</v>
      </c>
      <c r="DV45" s="80">
        <f>IF(DV$10="",0,(DV41+DV44)*главная!$N$20)</f>
        <v>0</v>
      </c>
      <c r="DW45" s="80">
        <f>IF(DW$10="",0,(DW41+DW44)*главная!$N$20)</f>
        <v>0</v>
      </c>
      <c r="DX45" s="80">
        <f>IF(DX$10="",0,(DX41+DX44)*главная!$N$20)</f>
        <v>0</v>
      </c>
      <c r="DY45" s="80">
        <f>IF(DY$10="",0,(DY41+DY44)*главная!$N$20)</f>
        <v>0</v>
      </c>
      <c r="DZ45" s="80">
        <f>IF(DZ$10="",0,(DZ41+DZ44)*главная!$N$20)</f>
        <v>0</v>
      </c>
      <c r="EA45" s="80">
        <f>IF(EA$10="",0,(EA41+EA44)*главная!$N$20)</f>
        <v>0</v>
      </c>
      <c r="EB45" s="80">
        <f>IF(EB$10="",0,(EB41+EB44)*главная!$N$20)</f>
        <v>0</v>
      </c>
      <c r="EC45" s="80">
        <f>IF(EC$10="",0,(EC41+EC44)*главная!$N$20)</f>
        <v>0</v>
      </c>
      <c r="ED45" s="80">
        <f>IF(ED$10="",0,(ED41+ED44)*главная!$N$20)</f>
        <v>0</v>
      </c>
      <c r="EE45" s="80">
        <f>IF(EE$10="",0,(EE41+EE44)*главная!$N$20)</f>
        <v>0</v>
      </c>
      <c r="EF45" s="80">
        <f>IF(EF$10="",0,(EF41+EF44)*главная!$N$20)</f>
        <v>0</v>
      </c>
      <c r="EG45" s="80">
        <f>IF(EG$10="",0,(EG41+EG44)*главная!$N$20)</f>
        <v>0</v>
      </c>
      <c r="EH45" s="80">
        <f>IF(EH$10="",0,(EH41+EH44)*главная!$N$20)</f>
        <v>0</v>
      </c>
      <c r="EI45" s="80">
        <f>IF(EI$10="",0,(EI41+EI44)*главная!$N$20)</f>
        <v>0</v>
      </c>
      <c r="EJ45" s="80">
        <f>IF(EJ$10="",0,(EJ41+EJ44)*главная!$N$20)</f>
        <v>0</v>
      </c>
      <c r="EK45" s="80">
        <f>IF(EK$10="",0,(EK41+EK44)*главная!$N$20)</f>
        <v>0</v>
      </c>
      <c r="EL45" s="80">
        <f>IF(EL$10="",0,(EL41+EL44)*главная!$N$20)</f>
        <v>0</v>
      </c>
      <c r="EM45" s="80">
        <f>IF(EM$10="",0,(EM41+EM44)*главная!$N$20)</f>
        <v>0</v>
      </c>
      <c r="EN45" s="80">
        <f>IF(EN$10="",0,(EN41+EN44)*главная!$N$20)</f>
        <v>0</v>
      </c>
      <c r="EO45" s="80">
        <f>IF(EO$10="",0,(EO41+EO44)*главная!$N$20)</f>
        <v>0</v>
      </c>
      <c r="EP45" s="80">
        <f>IF(EP$10="",0,(EP41+EP44)*главная!$N$20)</f>
        <v>0</v>
      </c>
      <c r="EQ45" s="80">
        <f>IF(EQ$10="",0,(EQ41+EQ44)*главная!$N$20)</f>
        <v>0</v>
      </c>
      <c r="ER45" s="80">
        <f>IF(ER$10="",0,(ER41+ER44)*главная!$N$20)</f>
        <v>0</v>
      </c>
      <c r="ES45" s="80">
        <f>IF(ES$10="",0,(ES41+ES44)*главная!$N$20)</f>
        <v>0</v>
      </c>
      <c r="ET45" s="80">
        <f>IF(ET$10="",0,(ET41+ET44)*главная!$N$20)</f>
        <v>0</v>
      </c>
      <c r="EU45" s="80">
        <f>IF(EU$10="",0,(EU41+EU44)*главная!$N$20)</f>
        <v>0</v>
      </c>
      <c r="EV45" s="80">
        <f>IF(EV$10="",0,(EV41+EV44)*главная!$N$20)</f>
        <v>0</v>
      </c>
      <c r="EW45" s="80">
        <f>IF(EW$10="",0,(EW41+EW44)*главная!$N$20)</f>
        <v>0</v>
      </c>
      <c r="EX45" s="80">
        <f>IF(EX$10="",0,(EX41+EX44)*главная!$N$20)</f>
        <v>0</v>
      </c>
      <c r="EY45" s="80">
        <f>IF(EY$10="",0,(EY41+EY44)*главная!$N$20)</f>
        <v>0</v>
      </c>
      <c r="EZ45" s="80">
        <f>IF(EZ$10="",0,(EZ41+EZ44)*главная!$N$20)</f>
        <v>0</v>
      </c>
      <c r="FA45" s="80">
        <f>IF(FA$10="",0,(FA41+FA44)*главная!$N$20)</f>
        <v>0</v>
      </c>
      <c r="FB45" s="80">
        <f>IF(FB$10="",0,(FB41+FB44)*главная!$N$20)</f>
        <v>0</v>
      </c>
      <c r="FC45" s="80">
        <f>IF(FC$10="",0,(FC41+FC44)*главная!$N$20)</f>
        <v>0</v>
      </c>
      <c r="FD45" s="80">
        <f>IF(FD$10="",0,(FD41+FD44)*главная!$N$20)</f>
        <v>0</v>
      </c>
      <c r="FE45" s="80">
        <f>IF(FE$10="",0,(FE41+FE44)*главная!$N$20)</f>
        <v>0</v>
      </c>
      <c r="FF45" s="80">
        <f>IF(FF$10="",0,(FF41+FF44)*главная!$N$20)</f>
        <v>0</v>
      </c>
      <c r="FG45" s="80">
        <f>IF(FG$10="",0,(FG41+FG44)*главная!$N$20)</f>
        <v>0</v>
      </c>
      <c r="FH45" s="80">
        <f>IF(FH$10="",0,(FH41+FH44)*главная!$N$20)</f>
        <v>0</v>
      </c>
      <c r="FI45" s="80">
        <f>IF(FI$10="",0,(FI41+FI44)*главная!$N$20)</f>
        <v>0</v>
      </c>
      <c r="FJ45" s="80">
        <f>IF(FJ$10="",0,(FJ41+FJ44)*главная!$N$20)</f>
        <v>0</v>
      </c>
      <c r="FK45" s="80">
        <f>IF(FK$10="",0,(FK41+FK44)*главная!$N$20)</f>
        <v>0</v>
      </c>
      <c r="FL45" s="80">
        <f>IF(FL$10="",0,(FL41+FL44)*главная!$N$20)</f>
        <v>0</v>
      </c>
      <c r="FM45" s="80">
        <f>IF(FM$10="",0,(FM41+FM44)*главная!$N$20)</f>
        <v>0</v>
      </c>
      <c r="FN45" s="80">
        <f>IF(FN$10="",0,(FN41+FN44)*главная!$N$20)</f>
        <v>0</v>
      </c>
      <c r="FO45" s="80">
        <f>IF(FO$10="",0,(FO41+FO44)*главная!$N$20)</f>
        <v>0</v>
      </c>
      <c r="FP45" s="80">
        <f>IF(FP$10="",0,(FP41+FP44)*главная!$N$20)</f>
        <v>0</v>
      </c>
      <c r="FQ45" s="80">
        <f>IF(FQ$10="",0,(FQ41+FQ44)*главная!$N$20)</f>
        <v>0</v>
      </c>
      <c r="FR45" s="80">
        <f>IF(FR$10="",0,(FR41+FR44)*главная!$N$20)</f>
        <v>0</v>
      </c>
      <c r="FS45" s="80">
        <f>IF(FS$10="",0,(FS41+FS44)*главная!$N$20)</f>
        <v>0</v>
      </c>
      <c r="FT45" s="80">
        <f>IF(FT$10="",0,(FT41+FT44)*главная!$N$20)</f>
        <v>0</v>
      </c>
      <c r="FU45" s="80">
        <f>IF(FU$10="",0,(FU41+FU44)*главная!$N$20)</f>
        <v>0</v>
      </c>
      <c r="FV45" s="80">
        <f>IF(FV$10="",0,(FV41+FV44)*главная!$N$20)</f>
        <v>0</v>
      </c>
      <c r="FW45" s="80">
        <f>IF(FW$10="",0,(FW41+FW44)*главная!$N$20)</f>
        <v>0</v>
      </c>
      <c r="FX45" s="80">
        <f>IF(FX$10="",0,(FX41+FX44)*главная!$N$20)</f>
        <v>0</v>
      </c>
      <c r="FY45" s="80">
        <f>IF(FY$10="",0,(FY41+FY44)*главная!$N$20)</f>
        <v>0</v>
      </c>
      <c r="FZ45" s="80">
        <f>IF(FZ$10="",0,(FZ41+FZ44)*главная!$N$20)</f>
        <v>0</v>
      </c>
      <c r="GA45" s="80">
        <f>IF(GA$10="",0,(GA41+GA44)*главная!$N$20)</f>
        <v>0</v>
      </c>
      <c r="GB45" s="80">
        <f>IF(GB$10="",0,(GB41+GB44)*главная!$N$20)</f>
        <v>0</v>
      </c>
      <c r="GC45" s="80">
        <f>IF(GC$10="",0,(GC41+GC44)*главная!$N$20)</f>
        <v>0</v>
      </c>
      <c r="GD45" s="80">
        <f>IF(GD$10="",0,(GD41+GD44)*главная!$N$20)</f>
        <v>0</v>
      </c>
      <c r="GE45" s="80">
        <f>IF(GE$10="",0,(GE41+GE44)*главная!$N$20)</f>
        <v>0</v>
      </c>
      <c r="GF45" s="80">
        <f>IF(GF$10="",0,(GF41+GF44)*главная!$N$20)</f>
        <v>0</v>
      </c>
      <c r="GG45" s="80">
        <f>IF(GG$10="",0,(GG41+GG44)*главная!$N$20)</f>
        <v>0</v>
      </c>
      <c r="GH45" s="80">
        <f>IF(GH$10="",0,(GH41+GH44)*главная!$N$20)</f>
        <v>0</v>
      </c>
      <c r="GI45" s="80">
        <f>IF(GI$10="",0,(GI41+GI44)*главная!$N$20)</f>
        <v>0</v>
      </c>
      <c r="GJ45" s="80">
        <f>IF(GJ$10="",0,(GJ41+GJ44)*главная!$N$20)</f>
        <v>0</v>
      </c>
      <c r="GK45" s="80">
        <f>IF(GK$10="",0,(GK41+GK44)*главная!$N$20)</f>
        <v>0</v>
      </c>
      <c r="GL45" s="80">
        <f>IF(GL$10="",0,(GL41+GL44)*главная!$N$20)</f>
        <v>0</v>
      </c>
      <c r="GM45" s="80">
        <f>IF(GM$10="",0,(GM41+GM44)*главная!$N$20)</f>
        <v>0</v>
      </c>
      <c r="GN45" s="80">
        <f>IF(GN$10="",0,(GN41+GN44)*главная!$N$20)</f>
        <v>0</v>
      </c>
      <c r="GO45" s="80">
        <f>IF(GO$10="",0,(GO41+GO44)*главная!$N$20)</f>
        <v>0</v>
      </c>
      <c r="GP45" s="80">
        <f>IF(GP$10="",0,(GP41+GP44)*главная!$N$20)</f>
        <v>0</v>
      </c>
      <c r="GQ45" s="80">
        <f>IF(GQ$10="",0,(GQ41+GQ44)*главная!$N$20)</f>
        <v>0</v>
      </c>
      <c r="GR45" s="80">
        <f>IF(GR$10="",0,(GR41+GR44)*главная!$N$20)</f>
        <v>0</v>
      </c>
      <c r="GS45" s="80">
        <f>IF(GS$10="",0,(GS41+GS44)*главная!$N$20)</f>
        <v>0</v>
      </c>
      <c r="GT45" s="80">
        <f>IF(GT$10="",0,(GT41+GT44)*главная!$N$20)</f>
        <v>0</v>
      </c>
      <c r="GU45" s="80">
        <f>IF(GU$10="",0,(GU41+GU44)*главная!$N$20)</f>
        <v>0</v>
      </c>
      <c r="GV45" s="80">
        <f>IF(GV$10="",0,(GV41+GV44)*главная!$N$20)</f>
        <v>0</v>
      </c>
      <c r="GW45" s="80">
        <f>IF(GW$10="",0,(GW41+GW44)*главная!$N$20)</f>
        <v>0</v>
      </c>
      <c r="GX45" s="80">
        <f>IF(GX$10="",0,(GX41+GX44)*главная!$N$20)</f>
        <v>0</v>
      </c>
      <c r="GY45" s="80">
        <f>IF(GY$10="",0,(GY41+GY44)*главная!$N$20)</f>
        <v>0</v>
      </c>
      <c r="GZ45" s="80">
        <f>IF(GZ$10="",0,(GZ41+GZ44)*главная!$N$20)</f>
        <v>0</v>
      </c>
      <c r="HA45" s="80">
        <f>IF(HA$10="",0,(HA41+HA44)*главная!$N$20)</f>
        <v>0</v>
      </c>
      <c r="HB45" s="80">
        <f>IF(HB$10="",0,(HB41+HB44)*главная!$N$20)</f>
        <v>0</v>
      </c>
      <c r="HC45" s="80">
        <f>IF(HC$10="",0,(HC41+HC44)*главная!$N$20)</f>
        <v>0</v>
      </c>
      <c r="HD45" s="80">
        <f>IF(HD$10="",0,(HD41+HD44)*главная!$N$20)</f>
        <v>0</v>
      </c>
      <c r="HE45" s="80">
        <f>IF(HE$10="",0,(HE41+HE44)*главная!$N$20)</f>
        <v>0</v>
      </c>
      <c r="HF45" s="80">
        <f>IF(HF$10="",0,(HF41+HF44)*главная!$N$20)</f>
        <v>0</v>
      </c>
      <c r="HG45" s="80">
        <f>IF(HG$10="",0,(HG41+HG44)*главная!$N$20)</f>
        <v>0</v>
      </c>
      <c r="HH45" s="80">
        <f>IF(HH$10="",0,(HH41+HH44)*главная!$N$20)</f>
        <v>0</v>
      </c>
      <c r="HI45" s="80">
        <f>IF(HI$10="",0,(HI41+HI44)*главная!$N$20)</f>
        <v>0</v>
      </c>
      <c r="HJ45" s="80">
        <f>IF(HJ$10="",0,(HJ41+HJ44)*главная!$N$20)</f>
        <v>0</v>
      </c>
      <c r="HK45" s="80">
        <f>IF(HK$10="",0,(HK41+HK44)*главная!$N$20)</f>
        <v>0</v>
      </c>
      <c r="HL45" s="80">
        <f>IF(HL$10="",0,(HL41+HL44)*главная!$N$20)</f>
        <v>0</v>
      </c>
      <c r="HM45" s="64"/>
      <c r="HN45" s="64"/>
    </row>
    <row r="46" spans="1:222" s="75" customFormat="1" ht="10.199999999999999" x14ac:dyDescent="0.2">
      <c r="A46" s="64"/>
      <c r="B46" s="64"/>
      <c r="C46" s="64"/>
      <c r="D46" s="64"/>
      <c r="E46" s="43" t="str">
        <f>E43</f>
        <v>прочие затраты энергоконтракта</v>
      </c>
      <c r="F46" s="64"/>
      <c r="G46" s="64"/>
      <c r="H46" s="43" t="str">
        <f>списки!$N$15</f>
        <v>прочие затраты с ндс</v>
      </c>
      <c r="I46" s="64"/>
      <c r="J46" s="64"/>
      <c r="K46" s="69" t="str">
        <f>IF($E46="","",INDEX(kpi!$H:$H,SUMIFS(kpi!$B:$B,kpi!$E:$E,$E46)))</f>
        <v>тыс.руб.</v>
      </c>
      <c r="L46" s="64"/>
      <c r="M46" s="72"/>
      <c r="N46" s="64"/>
      <c r="O46" s="79"/>
      <c r="P46" s="64"/>
      <c r="Q46" s="64"/>
      <c r="R46" s="89">
        <f t="shared" ref="R46:R47" si="225">SUMIFS($T46:$HM46,$T$1:$HM$1,"&lt;="&amp;MAX($1:$1),$T$1:$HM$1,"&gt;="&amp;1)</f>
        <v>280</v>
      </c>
      <c r="S46" s="64"/>
      <c r="T46" s="93" t="s">
        <v>6</v>
      </c>
      <c r="U46" s="94">
        <v>70</v>
      </c>
      <c r="V46" s="95">
        <v>50</v>
      </c>
      <c r="W46" s="95">
        <v>40</v>
      </c>
      <c r="X46" s="95">
        <v>60</v>
      </c>
      <c r="Y46" s="95"/>
      <c r="Z46" s="95"/>
      <c r="AA46" s="95">
        <v>30</v>
      </c>
      <c r="AB46" s="95"/>
      <c r="AC46" s="95">
        <v>30</v>
      </c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64"/>
      <c r="HN46" s="64"/>
    </row>
    <row r="47" spans="1:222" s="75" customFormat="1" ht="10.199999999999999" x14ac:dyDescent="0.2">
      <c r="A47" s="64"/>
      <c r="B47" s="64"/>
      <c r="C47" s="64"/>
      <c r="D47" s="64"/>
      <c r="E47" s="43" t="str">
        <f>E43</f>
        <v>прочие затраты энергоконтракта</v>
      </c>
      <c r="F47" s="64"/>
      <c r="G47" s="64"/>
      <c r="H47" s="43" t="str">
        <f>списки!$N$16</f>
        <v>прочие затраты без ндс</v>
      </c>
      <c r="I47" s="64"/>
      <c r="J47" s="64"/>
      <c r="K47" s="69" t="str">
        <f>IF($E47="","",INDEX(kpi!$H:$H,SUMIFS(kpi!$B:$B,kpi!$E:$E,$E47)))</f>
        <v>тыс.руб.</v>
      </c>
      <c r="L47" s="64"/>
      <c r="M47" s="72"/>
      <c r="N47" s="64"/>
      <c r="O47" s="79"/>
      <c r="P47" s="64"/>
      <c r="Q47" s="64"/>
      <c r="R47" s="89">
        <f t="shared" si="225"/>
        <v>160</v>
      </c>
      <c r="S47" s="64"/>
      <c r="T47" s="93" t="s">
        <v>6</v>
      </c>
      <c r="U47" s="94"/>
      <c r="V47" s="95">
        <v>45</v>
      </c>
      <c r="W47" s="95"/>
      <c r="X47" s="95">
        <v>76</v>
      </c>
      <c r="Y47" s="95"/>
      <c r="Z47" s="95">
        <v>34</v>
      </c>
      <c r="AA47" s="95"/>
      <c r="AB47" s="95">
        <v>5</v>
      </c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64"/>
      <c r="HN47" s="64"/>
    </row>
    <row r="48" spans="1:222" s="1" customFormat="1" ht="7.0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31"/>
      <c r="L48" s="4"/>
      <c r="M48" s="44"/>
      <c r="N48" s="4"/>
      <c r="O48" s="45"/>
      <c r="P48" s="4"/>
      <c r="Q48" s="38"/>
      <c r="R48" s="92"/>
      <c r="S48" s="4"/>
      <c r="T48" s="4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"/>
      <c r="HN48" s="4"/>
    </row>
    <row r="49" spans="1:222" s="11" customFormat="1" x14ac:dyDescent="0.25">
      <c r="A49" s="10"/>
      <c r="B49" s="10"/>
      <c r="C49" s="10"/>
      <c r="D49" s="10"/>
      <c r="E49" s="30" t="str">
        <f>kpi!$E$36</f>
        <v>начисление НДС к возмещению</v>
      </c>
      <c r="F49" s="10"/>
      <c r="G49" s="10"/>
      <c r="H49" s="30"/>
      <c r="I49" s="10"/>
      <c r="J49" s="10"/>
      <c r="K49" s="99" t="str">
        <f>IF($E49="","",INDEX(kpi!$H:$H,SUMIFS(kpi!$B:$B,kpi!$E:$E,$E49)))</f>
        <v>тыс.руб.</v>
      </c>
      <c r="L49" s="10"/>
      <c r="M49" s="13"/>
      <c r="N49" s="10"/>
      <c r="O49" s="20"/>
      <c r="P49" s="10"/>
      <c r="Q49" s="10"/>
      <c r="R49" s="84">
        <f>SUMIFS($T49:$HM49,$T$1:$HM$1,"&lt;="&amp;MAX($1:$1),$T$1:$HM$1,"&gt;="&amp;1)</f>
        <v>3978.305084745763</v>
      </c>
      <c r="S49" s="10"/>
      <c r="T49" s="10"/>
      <c r="U49" s="53">
        <f>IF(U$10="",0,(SUM(U32:U34)+U46)*главная!$N$22/(1+главная!$N$22))</f>
        <v>71.694915254237287</v>
      </c>
      <c r="V49" s="53">
        <f>IF(V$10="",0,(SUM(V32:V34)+V46)*главная!$N$22/(1+главная!$N$22))</f>
        <v>297.4576271186441</v>
      </c>
      <c r="W49" s="53">
        <f>IF(W$10="",0,(SUM(W32:W34)+W46)*главная!$N$22/(1+главная!$N$22))</f>
        <v>356.94915254237287</v>
      </c>
      <c r="X49" s="53">
        <f>IF(X$10="",0,(SUM(X32:X34)+X46)*главная!$N$22/(1+главная!$N$22))</f>
        <v>314.23728813559325</v>
      </c>
      <c r="Y49" s="53">
        <f>IF(Y$10="",0,(SUM(Y32:Y34)+Y46)*главная!$N$22/(1+главная!$N$22))</f>
        <v>823.72881355932213</v>
      </c>
      <c r="Z49" s="53">
        <f>IF(Z$10="",0,(SUM(Z32:Z34)+Z46)*главная!$N$22/(1+главная!$N$22))</f>
        <v>213.55932203389833</v>
      </c>
      <c r="AA49" s="53">
        <f>IF(AA$10="",0,(SUM(AA32:AA34)+AA46)*главная!$N$22/(1+главная!$N$22))</f>
        <v>279.15254237288133</v>
      </c>
      <c r="AB49" s="53">
        <f>IF(AB$10="",0,(SUM(AB32:AB34)+AB46)*главная!$N$22/(1+главная!$N$22))</f>
        <v>610.16949152542372</v>
      </c>
      <c r="AC49" s="53">
        <f>IF(AC$10="",0,(SUM(AC32:AC34)+AC46)*главная!$N$22/(1+главная!$N$22))</f>
        <v>706.27118644067798</v>
      </c>
      <c r="AD49" s="53">
        <f>IF(AD$10="",0,(SUM(AD32:AD34)+AD46)*главная!$N$22/(1+главная!$N$22))</f>
        <v>305.08474576271186</v>
      </c>
      <c r="AE49" s="53">
        <f>IF(AE$10="",0,(SUM(AE32:AE34)+AE46)*главная!$N$22/(1+главная!$N$22))</f>
        <v>0</v>
      </c>
      <c r="AF49" s="53">
        <f>IF(AF$10="",0,(SUM(AF32:AF34)+AF46)*главная!$N$22/(1+главная!$N$22))</f>
        <v>0</v>
      </c>
      <c r="AG49" s="53">
        <f>IF(AG$10="",0,(SUM(AG32:AG34)+AG46)*главная!$N$22/(1+главная!$N$22))</f>
        <v>0</v>
      </c>
      <c r="AH49" s="53">
        <f>IF(AH$10="",0,(SUM(AH32:AH34)+AH46)*главная!$N$22/(1+главная!$N$22))</f>
        <v>0</v>
      </c>
      <c r="AI49" s="53">
        <f>IF(AI$10="",0,(SUM(AI32:AI34)+AI46)*главная!$N$22/(1+главная!$N$22))</f>
        <v>0</v>
      </c>
      <c r="AJ49" s="53">
        <f>IF(AJ$10="",0,(SUM(AJ32:AJ34)+AJ46)*главная!$N$22/(1+главная!$N$22))</f>
        <v>0</v>
      </c>
      <c r="AK49" s="53">
        <f>IF(AK$10="",0,(SUM(AK32:AK34)+AK46)*главная!$N$22/(1+главная!$N$22))</f>
        <v>0</v>
      </c>
      <c r="AL49" s="53">
        <f>IF(AL$10="",0,(SUM(AL32:AL34)+AL46)*главная!$N$22/(1+главная!$N$22))</f>
        <v>0</v>
      </c>
      <c r="AM49" s="53">
        <f>IF(AM$10="",0,(SUM(AM32:AM34)+AM46)*главная!$N$22/(1+главная!$N$22))</f>
        <v>0</v>
      </c>
      <c r="AN49" s="53">
        <f>IF(AN$10="",0,(SUM(AN32:AN34)+AN46)*главная!$N$22/(1+главная!$N$22))</f>
        <v>0</v>
      </c>
      <c r="AO49" s="53">
        <f>IF(AO$10="",0,(SUM(AO32:AO34)+AO46)*главная!$N$22/(1+главная!$N$22))</f>
        <v>0</v>
      </c>
      <c r="AP49" s="53">
        <f>IF(AP$10="",0,(SUM(AP32:AP34)+AP46)*главная!$N$22/(1+главная!$N$22))</f>
        <v>0</v>
      </c>
      <c r="AQ49" s="53">
        <f>IF(AQ$10="",0,(SUM(AQ32:AQ34)+AQ46)*главная!$N$22/(1+главная!$N$22))</f>
        <v>0</v>
      </c>
      <c r="AR49" s="53">
        <f>IF(AR$10="",0,(SUM(AR32:AR34)+AR46)*главная!$N$22/(1+главная!$N$22))</f>
        <v>0</v>
      </c>
      <c r="AS49" s="53">
        <f>IF(AS$10="",0,(SUM(AS32:AS34)+AS46)*главная!$N$22/(1+главная!$N$22))</f>
        <v>0</v>
      </c>
      <c r="AT49" s="53">
        <f>IF(AT$10="",0,(SUM(AT32:AT34)+AT46)*главная!$N$22/(1+главная!$N$22))</f>
        <v>0</v>
      </c>
      <c r="AU49" s="53">
        <f>IF(AU$10="",0,(SUM(AU32:AU34)+AU46)*главная!$N$22/(1+главная!$N$22))</f>
        <v>0</v>
      </c>
      <c r="AV49" s="53">
        <f>IF(AV$10="",0,(SUM(AV32:AV34)+AV46)*главная!$N$22/(1+главная!$N$22))</f>
        <v>0</v>
      </c>
      <c r="AW49" s="53">
        <f>IF(AW$10="",0,(SUM(AW32:AW34)+AW46)*главная!$N$22/(1+главная!$N$22))</f>
        <v>0</v>
      </c>
      <c r="AX49" s="53">
        <f>IF(AX$10="",0,(SUM(AX32:AX34)+AX46)*главная!$N$22/(1+главная!$N$22))</f>
        <v>0</v>
      </c>
      <c r="AY49" s="53">
        <f>IF(AY$10="",0,(SUM(AY32:AY34)+AY46)*главная!$N$22/(1+главная!$N$22))</f>
        <v>0</v>
      </c>
      <c r="AZ49" s="53">
        <f>IF(AZ$10="",0,(SUM(AZ32:AZ34)+AZ46)*главная!$N$22/(1+главная!$N$22))</f>
        <v>0</v>
      </c>
      <c r="BA49" s="53">
        <f>IF(BA$10="",0,(SUM(BA32:BA34)+BA46)*главная!$N$22/(1+главная!$N$22))</f>
        <v>0</v>
      </c>
      <c r="BB49" s="53">
        <f>IF(BB$10="",0,(SUM(BB32:BB34)+BB46)*главная!$N$22/(1+главная!$N$22))</f>
        <v>0</v>
      </c>
      <c r="BC49" s="53">
        <f>IF(BC$10="",0,(SUM(BC32:BC34)+BC46)*главная!$N$22/(1+главная!$N$22))</f>
        <v>0</v>
      </c>
      <c r="BD49" s="53">
        <f>IF(BD$10="",0,(SUM(BD32:BD34)+BD46)*главная!$N$22/(1+главная!$N$22))</f>
        <v>0</v>
      </c>
      <c r="BE49" s="53">
        <f>IF(BE$10="",0,(SUM(BE32:BE34)+BE46)*главная!$N$22/(1+главная!$N$22))</f>
        <v>0</v>
      </c>
      <c r="BF49" s="53">
        <f>IF(BF$10="",0,(SUM(BF32:BF34)+BF46)*главная!$N$22/(1+главная!$N$22))</f>
        <v>0</v>
      </c>
      <c r="BG49" s="53">
        <f>IF(BG$10="",0,(SUM(BG32:BG34)+BG46)*главная!$N$22/(1+главная!$N$22))</f>
        <v>0</v>
      </c>
      <c r="BH49" s="53">
        <f>IF(BH$10="",0,(SUM(BH32:BH34)+BH46)*главная!$N$22/(1+главная!$N$22))</f>
        <v>0</v>
      </c>
      <c r="BI49" s="53">
        <f>IF(BI$10="",0,(SUM(BI32:BI34)+BI46)*главная!$N$22/(1+главная!$N$22))</f>
        <v>0</v>
      </c>
      <c r="BJ49" s="53">
        <f>IF(BJ$10="",0,(SUM(BJ32:BJ34)+BJ46)*главная!$N$22/(1+главная!$N$22))</f>
        <v>0</v>
      </c>
      <c r="BK49" s="53">
        <f>IF(BK$10="",0,(SUM(BK32:BK34)+BK46)*главная!$N$22/(1+главная!$N$22))</f>
        <v>0</v>
      </c>
      <c r="BL49" s="53">
        <f>IF(BL$10="",0,(SUM(BL32:BL34)+BL46)*главная!$N$22/(1+главная!$N$22))</f>
        <v>0</v>
      </c>
      <c r="BM49" s="53">
        <f>IF(BM$10="",0,(SUM(BM32:BM34)+BM46)*главная!$N$22/(1+главная!$N$22))</f>
        <v>0</v>
      </c>
      <c r="BN49" s="53">
        <f>IF(BN$10="",0,(SUM(BN32:BN34)+BN46)*главная!$N$22/(1+главная!$N$22))</f>
        <v>0</v>
      </c>
      <c r="BO49" s="53">
        <f>IF(BO$10="",0,(SUM(BO32:BO34)+BO46)*главная!$N$22/(1+главная!$N$22))</f>
        <v>0</v>
      </c>
      <c r="BP49" s="53">
        <f>IF(BP$10="",0,(SUM(BP32:BP34)+BP46)*главная!$N$22/(1+главная!$N$22))</f>
        <v>0</v>
      </c>
      <c r="BQ49" s="53">
        <f>IF(BQ$10="",0,(SUM(BQ32:BQ34)+BQ46)*главная!$N$22/(1+главная!$N$22))</f>
        <v>0</v>
      </c>
      <c r="BR49" s="53">
        <f>IF(BR$10="",0,(SUM(BR32:BR34)+BR46)*главная!$N$22/(1+главная!$N$22))</f>
        <v>0</v>
      </c>
      <c r="BS49" s="53">
        <f>IF(BS$10="",0,(SUM(BS32:BS34)+BS46)*главная!$N$22/(1+главная!$N$22))</f>
        <v>0</v>
      </c>
      <c r="BT49" s="53">
        <f>IF(BT$10="",0,(SUM(BT32:BT34)+BT46)*главная!$N$22/(1+главная!$N$22))</f>
        <v>0</v>
      </c>
      <c r="BU49" s="53">
        <f>IF(BU$10="",0,(SUM(BU32:BU34)+BU46)*главная!$N$22/(1+главная!$N$22))</f>
        <v>0</v>
      </c>
      <c r="BV49" s="53">
        <f>IF(BV$10="",0,(SUM(BV32:BV34)+BV46)*главная!$N$22/(1+главная!$N$22))</f>
        <v>0</v>
      </c>
      <c r="BW49" s="53">
        <f>IF(BW$10="",0,(SUM(BW32:BW34)+BW46)*главная!$N$22/(1+главная!$N$22))</f>
        <v>0</v>
      </c>
      <c r="BX49" s="53">
        <f>IF(BX$10="",0,(SUM(BX32:BX34)+BX46)*главная!$N$22/(1+главная!$N$22))</f>
        <v>0</v>
      </c>
      <c r="BY49" s="53">
        <f>IF(BY$10="",0,(SUM(BY32:BY34)+BY46)*главная!$N$22/(1+главная!$N$22))</f>
        <v>0</v>
      </c>
      <c r="BZ49" s="53">
        <f>IF(BZ$10="",0,(SUM(BZ32:BZ34)+BZ46)*главная!$N$22/(1+главная!$N$22))</f>
        <v>0</v>
      </c>
      <c r="CA49" s="53">
        <f>IF(CA$10="",0,(SUM(CA32:CA34)+CA46)*главная!$N$22/(1+главная!$N$22))</f>
        <v>0</v>
      </c>
      <c r="CB49" s="53">
        <f>IF(CB$10="",0,(SUM(CB32:CB34)+CB46)*главная!$N$22/(1+главная!$N$22))</f>
        <v>0</v>
      </c>
      <c r="CC49" s="53">
        <f>IF(CC$10="",0,(SUM(CC32:CC34)+CC46)*главная!$N$22/(1+главная!$N$22))</f>
        <v>0</v>
      </c>
      <c r="CD49" s="53">
        <f>IF(CD$10="",0,(SUM(CD32:CD34)+CD46)*главная!$N$22/(1+главная!$N$22))</f>
        <v>0</v>
      </c>
      <c r="CE49" s="53">
        <f>IF(CE$10="",0,(SUM(CE32:CE34)+CE46)*главная!$N$22/(1+главная!$N$22))</f>
        <v>0</v>
      </c>
      <c r="CF49" s="53">
        <f>IF(CF$10="",0,(SUM(CF32:CF34)+CF46)*главная!$N$22/(1+главная!$N$22))</f>
        <v>0</v>
      </c>
      <c r="CG49" s="53">
        <f>IF(CG$10="",0,(SUM(CG32:CG34)+CG46)*главная!$N$22/(1+главная!$N$22))</f>
        <v>0</v>
      </c>
      <c r="CH49" s="53">
        <f>IF(CH$10="",0,(SUM(CH32:CH34)+CH46)*главная!$N$22/(1+главная!$N$22))</f>
        <v>0</v>
      </c>
      <c r="CI49" s="53">
        <f>IF(CI$10="",0,(SUM(CI32:CI34)+CI46)*главная!$N$22/(1+главная!$N$22))</f>
        <v>0</v>
      </c>
      <c r="CJ49" s="53">
        <f>IF(CJ$10="",0,(SUM(CJ32:CJ34)+CJ46)*главная!$N$22/(1+главная!$N$22))</f>
        <v>0</v>
      </c>
      <c r="CK49" s="53">
        <f>IF(CK$10="",0,(SUM(CK32:CK34)+CK46)*главная!$N$22/(1+главная!$N$22))</f>
        <v>0</v>
      </c>
      <c r="CL49" s="53">
        <f>IF(CL$10="",0,(SUM(CL32:CL34)+CL46)*главная!$N$22/(1+главная!$N$22))</f>
        <v>0</v>
      </c>
      <c r="CM49" s="53">
        <f>IF(CM$10="",0,(SUM(CM32:CM34)+CM46)*главная!$N$22/(1+главная!$N$22))</f>
        <v>0</v>
      </c>
      <c r="CN49" s="53">
        <f>IF(CN$10="",0,(SUM(CN32:CN34)+CN46)*главная!$N$22/(1+главная!$N$22))</f>
        <v>0</v>
      </c>
      <c r="CO49" s="53">
        <f>IF(CO$10="",0,(SUM(CO32:CO34)+CO46)*главная!$N$22/(1+главная!$N$22))</f>
        <v>0</v>
      </c>
      <c r="CP49" s="53">
        <f>IF(CP$10="",0,(SUM(CP32:CP34)+CP46)*главная!$N$22/(1+главная!$N$22))</f>
        <v>0</v>
      </c>
      <c r="CQ49" s="53">
        <f>IF(CQ$10="",0,(SUM(CQ32:CQ34)+CQ46)*главная!$N$22/(1+главная!$N$22))</f>
        <v>0</v>
      </c>
      <c r="CR49" s="53">
        <f>IF(CR$10="",0,(SUM(CR32:CR34)+CR46)*главная!$N$22/(1+главная!$N$22))</f>
        <v>0</v>
      </c>
      <c r="CS49" s="53">
        <f>IF(CS$10="",0,(SUM(CS32:CS34)+CS46)*главная!$N$22/(1+главная!$N$22))</f>
        <v>0</v>
      </c>
      <c r="CT49" s="53">
        <f>IF(CT$10="",0,(SUM(CT32:CT34)+CT46)*главная!$N$22/(1+главная!$N$22))</f>
        <v>0</v>
      </c>
      <c r="CU49" s="53">
        <f>IF(CU$10="",0,(SUM(CU32:CU34)+CU46)*главная!$N$22/(1+главная!$N$22))</f>
        <v>0</v>
      </c>
      <c r="CV49" s="53">
        <f>IF(CV$10="",0,(SUM(CV32:CV34)+CV46)*главная!$N$22/(1+главная!$N$22))</f>
        <v>0</v>
      </c>
      <c r="CW49" s="53">
        <f>IF(CW$10="",0,(SUM(CW32:CW34)+CW46)*главная!$N$22/(1+главная!$N$22))</f>
        <v>0</v>
      </c>
      <c r="CX49" s="53">
        <f>IF(CX$10="",0,(SUM(CX32:CX34)+CX46)*главная!$N$22/(1+главная!$N$22))</f>
        <v>0</v>
      </c>
      <c r="CY49" s="53">
        <f>IF(CY$10="",0,(SUM(CY32:CY34)+CY46)*главная!$N$22/(1+главная!$N$22))</f>
        <v>0</v>
      </c>
      <c r="CZ49" s="53">
        <f>IF(CZ$10="",0,(SUM(CZ32:CZ34)+CZ46)*главная!$N$22/(1+главная!$N$22))</f>
        <v>0</v>
      </c>
      <c r="DA49" s="53">
        <f>IF(DA$10="",0,(SUM(DA32:DA34)+DA46)*главная!$N$22/(1+главная!$N$22))</f>
        <v>0</v>
      </c>
      <c r="DB49" s="53">
        <f>IF(DB$10="",0,(SUM(DB32:DB34)+DB46)*главная!$N$22/(1+главная!$N$22))</f>
        <v>0</v>
      </c>
      <c r="DC49" s="53">
        <f>IF(DC$10="",0,(SUM(DC32:DC34)+DC46)*главная!$N$22/(1+главная!$N$22))</f>
        <v>0</v>
      </c>
      <c r="DD49" s="53">
        <f>IF(DD$10="",0,(SUM(DD32:DD34)+DD46)*главная!$N$22/(1+главная!$N$22))</f>
        <v>0</v>
      </c>
      <c r="DE49" s="53">
        <f>IF(DE$10="",0,(SUM(DE32:DE34)+DE46)*главная!$N$22/(1+главная!$N$22))</f>
        <v>0</v>
      </c>
      <c r="DF49" s="53">
        <f>IF(DF$10="",0,(SUM(DF32:DF34)+DF46)*главная!$N$22/(1+главная!$N$22))</f>
        <v>0</v>
      </c>
      <c r="DG49" s="53">
        <f>IF(DG$10="",0,(SUM(DG32:DG34)+DG46)*главная!$N$22/(1+главная!$N$22))</f>
        <v>0</v>
      </c>
      <c r="DH49" s="53">
        <f>IF(DH$10="",0,(SUM(DH32:DH34)+DH46)*главная!$N$22/(1+главная!$N$22))</f>
        <v>0</v>
      </c>
      <c r="DI49" s="53">
        <f>IF(DI$10="",0,(SUM(DI32:DI34)+DI46)*главная!$N$22/(1+главная!$N$22))</f>
        <v>0</v>
      </c>
      <c r="DJ49" s="53">
        <f>IF(DJ$10="",0,(SUM(DJ32:DJ34)+DJ46)*главная!$N$22/(1+главная!$N$22))</f>
        <v>0</v>
      </c>
      <c r="DK49" s="53">
        <f>IF(DK$10="",0,(SUM(DK32:DK34)+DK46)*главная!$N$22/(1+главная!$N$22))</f>
        <v>0</v>
      </c>
      <c r="DL49" s="53">
        <f>IF(DL$10="",0,(SUM(DL32:DL34)+DL46)*главная!$N$22/(1+главная!$N$22))</f>
        <v>0</v>
      </c>
      <c r="DM49" s="53">
        <f>IF(DM$10="",0,(SUM(DM32:DM34)+DM46)*главная!$N$22/(1+главная!$N$22))</f>
        <v>0</v>
      </c>
      <c r="DN49" s="53">
        <f>IF(DN$10="",0,(SUM(DN32:DN34)+DN46)*главная!$N$22/(1+главная!$N$22))</f>
        <v>0</v>
      </c>
      <c r="DO49" s="53">
        <f>IF(DO$10="",0,(SUM(DO32:DO34)+DO46)*главная!$N$22/(1+главная!$N$22))</f>
        <v>0</v>
      </c>
      <c r="DP49" s="53">
        <f>IF(DP$10="",0,(SUM(DP32:DP34)+DP46)*главная!$N$22/(1+главная!$N$22))</f>
        <v>0</v>
      </c>
      <c r="DQ49" s="53">
        <f>IF(DQ$10="",0,(SUM(DQ32:DQ34)+DQ46)*главная!$N$22/(1+главная!$N$22))</f>
        <v>0</v>
      </c>
      <c r="DR49" s="53">
        <f>IF(DR$10="",0,(SUM(DR32:DR34)+DR46)*главная!$N$22/(1+главная!$N$22))</f>
        <v>0</v>
      </c>
      <c r="DS49" s="53">
        <f>IF(DS$10="",0,(SUM(DS32:DS34)+DS46)*главная!$N$22/(1+главная!$N$22))</f>
        <v>0</v>
      </c>
      <c r="DT49" s="53">
        <f>IF(DT$10="",0,(SUM(DT32:DT34)+DT46)*главная!$N$22/(1+главная!$N$22))</f>
        <v>0</v>
      </c>
      <c r="DU49" s="53">
        <f>IF(DU$10="",0,(SUM(DU32:DU34)+DU46)*главная!$N$22/(1+главная!$N$22))</f>
        <v>0</v>
      </c>
      <c r="DV49" s="53">
        <f>IF(DV$10="",0,(SUM(DV32:DV34)+DV46)*главная!$N$22/(1+главная!$N$22))</f>
        <v>0</v>
      </c>
      <c r="DW49" s="53">
        <f>IF(DW$10="",0,(SUM(DW32:DW34)+DW46)*главная!$N$22/(1+главная!$N$22))</f>
        <v>0</v>
      </c>
      <c r="DX49" s="53">
        <f>IF(DX$10="",0,(SUM(DX32:DX34)+DX46)*главная!$N$22/(1+главная!$N$22))</f>
        <v>0</v>
      </c>
      <c r="DY49" s="53">
        <f>IF(DY$10="",0,(SUM(DY32:DY34)+DY46)*главная!$N$22/(1+главная!$N$22))</f>
        <v>0</v>
      </c>
      <c r="DZ49" s="53">
        <f>IF(DZ$10="",0,(SUM(DZ32:DZ34)+DZ46)*главная!$N$22/(1+главная!$N$22))</f>
        <v>0</v>
      </c>
      <c r="EA49" s="53">
        <f>IF(EA$10="",0,(SUM(EA32:EA34)+EA46)*главная!$N$22/(1+главная!$N$22))</f>
        <v>0</v>
      </c>
      <c r="EB49" s="53">
        <f>IF(EB$10="",0,(SUM(EB32:EB34)+EB46)*главная!$N$22/(1+главная!$N$22))</f>
        <v>0</v>
      </c>
      <c r="EC49" s="53">
        <f>IF(EC$10="",0,(SUM(EC32:EC34)+EC46)*главная!$N$22/(1+главная!$N$22))</f>
        <v>0</v>
      </c>
      <c r="ED49" s="53">
        <f>IF(ED$10="",0,(SUM(ED32:ED34)+ED46)*главная!$N$22/(1+главная!$N$22))</f>
        <v>0</v>
      </c>
      <c r="EE49" s="53">
        <f>IF(EE$10="",0,(SUM(EE32:EE34)+EE46)*главная!$N$22/(1+главная!$N$22))</f>
        <v>0</v>
      </c>
      <c r="EF49" s="53">
        <f>IF(EF$10="",0,(SUM(EF32:EF34)+EF46)*главная!$N$22/(1+главная!$N$22))</f>
        <v>0</v>
      </c>
      <c r="EG49" s="53">
        <f>IF(EG$10="",0,(SUM(EG32:EG34)+EG46)*главная!$N$22/(1+главная!$N$22))</f>
        <v>0</v>
      </c>
      <c r="EH49" s="53">
        <f>IF(EH$10="",0,(SUM(EH32:EH34)+EH46)*главная!$N$22/(1+главная!$N$22))</f>
        <v>0</v>
      </c>
      <c r="EI49" s="53">
        <f>IF(EI$10="",0,(SUM(EI32:EI34)+EI46)*главная!$N$22/(1+главная!$N$22))</f>
        <v>0</v>
      </c>
      <c r="EJ49" s="53">
        <f>IF(EJ$10="",0,(SUM(EJ32:EJ34)+EJ46)*главная!$N$22/(1+главная!$N$22))</f>
        <v>0</v>
      </c>
      <c r="EK49" s="53">
        <f>IF(EK$10="",0,(SUM(EK32:EK34)+EK46)*главная!$N$22/(1+главная!$N$22))</f>
        <v>0</v>
      </c>
      <c r="EL49" s="53">
        <f>IF(EL$10="",0,(SUM(EL32:EL34)+EL46)*главная!$N$22/(1+главная!$N$22))</f>
        <v>0</v>
      </c>
      <c r="EM49" s="53">
        <f>IF(EM$10="",0,(SUM(EM32:EM34)+EM46)*главная!$N$22/(1+главная!$N$22))</f>
        <v>0</v>
      </c>
      <c r="EN49" s="53">
        <f>IF(EN$10="",0,(SUM(EN32:EN34)+EN46)*главная!$N$22/(1+главная!$N$22))</f>
        <v>0</v>
      </c>
      <c r="EO49" s="53">
        <f>IF(EO$10="",0,(SUM(EO32:EO34)+EO46)*главная!$N$22/(1+главная!$N$22))</f>
        <v>0</v>
      </c>
      <c r="EP49" s="53">
        <f>IF(EP$10="",0,(SUM(EP32:EP34)+EP46)*главная!$N$22/(1+главная!$N$22))</f>
        <v>0</v>
      </c>
      <c r="EQ49" s="53">
        <f>IF(EQ$10="",0,(SUM(EQ32:EQ34)+EQ46)*главная!$N$22/(1+главная!$N$22))</f>
        <v>0</v>
      </c>
      <c r="ER49" s="53">
        <f>IF(ER$10="",0,(SUM(ER32:ER34)+ER46)*главная!$N$22/(1+главная!$N$22))</f>
        <v>0</v>
      </c>
      <c r="ES49" s="53">
        <f>IF(ES$10="",0,(SUM(ES32:ES34)+ES46)*главная!$N$22/(1+главная!$N$22))</f>
        <v>0</v>
      </c>
      <c r="ET49" s="53">
        <f>IF(ET$10="",0,(SUM(ET32:ET34)+ET46)*главная!$N$22/(1+главная!$N$22))</f>
        <v>0</v>
      </c>
      <c r="EU49" s="53">
        <f>IF(EU$10="",0,(SUM(EU32:EU34)+EU46)*главная!$N$22/(1+главная!$N$22))</f>
        <v>0</v>
      </c>
      <c r="EV49" s="53">
        <f>IF(EV$10="",0,(SUM(EV32:EV34)+EV46)*главная!$N$22/(1+главная!$N$22))</f>
        <v>0</v>
      </c>
      <c r="EW49" s="53">
        <f>IF(EW$10="",0,(SUM(EW32:EW34)+EW46)*главная!$N$22/(1+главная!$N$22))</f>
        <v>0</v>
      </c>
      <c r="EX49" s="53">
        <f>IF(EX$10="",0,(SUM(EX32:EX34)+EX46)*главная!$N$22/(1+главная!$N$22))</f>
        <v>0</v>
      </c>
      <c r="EY49" s="53">
        <f>IF(EY$10="",0,(SUM(EY32:EY34)+EY46)*главная!$N$22/(1+главная!$N$22))</f>
        <v>0</v>
      </c>
      <c r="EZ49" s="53">
        <f>IF(EZ$10="",0,(SUM(EZ32:EZ34)+EZ46)*главная!$N$22/(1+главная!$N$22))</f>
        <v>0</v>
      </c>
      <c r="FA49" s="53">
        <f>IF(FA$10="",0,(SUM(FA32:FA34)+FA46)*главная!$N$22/(1+главная!$N$22))</f>
        <v>0</v>
      </c>
      <c r="FB49" s="53">
        <f>IF(FB$10="",0,(SUM(FB32:FB34)+FB46)*главная!$N$22/(1+главная!$N$22))</f>
        <v>0</v>
      </c>
      <c r="FC49" s="53">
        <f>IF(FC$10="",0,(SUM(FC32:FC34)+FC46)*главная!$N$22/(1+главная!$N$22))</f>
        <v>0</v>
      </c>
      <c r="FD49" s="53">
        <f>IF(FD$10="",0,(SUM(FD32:FD34)+FD46)*главная!$N$22/(1+главная!$N$22))</f>
        <v>0</v>
      </c>
      <c r="FE49" s="53">
        <f>IF(FE$10="",0,(SUM(FE32:FE34)+FE46)*главная!$N$22/(1+главная!$N$22))</f>
        <v>0</v>
      </c>
      <c r="FF49" s="53">
        <f>IF(FF$10="",0,(SUM(FF32:FF34)+FF46)*главная!$N$22/(1+главная!$N$22))</f>
        <v>0</v>
      </c>
      <c r="FG49" s="53">
        <f>IF(FG$10="",0,(SUM(FG32:FG34)+FG46)*главная!$N$22/(1+главная!$N$22))</f>
        <v>0</v>
      </c>
      <c r="FH49" s="53">
        <f>IF(FH$10="",0,(SUM(FH32:FH34)+FH46)*главная!$N$22/(1+главная!$N$22))</f>
        <v>0</v>
      </c>
      <c r="FI49" s="53">
        <f>IF(FI$10="",0,(SUM(FI32:FI34)+FI46)*главная!$N$22/(1+главная!$N$22))</f>
        <v>0</v>
      </c>
      <c r="FJ49" s="53">
        <f>IF(FJ$10="",0,(SUM(FJ32:FJ34)+FJ46)*главная!$N$22/(1+главная!$N$22))</f>
        <v>0</v>
      </c>
      <c r="FK49" s="53">
        <f>IF(FK$10="",0,(SUM(FK32:FK34)+FK46)*главная!$N$22/(1+главная!$N$22))</f>
        <v>0</v>
      </c>
      <c r="FL49" s="53">
        <f>IF(FL$10="",0,(SUM(FL32:FL34)+FL46)*главная!$N$22/(1+главная!$N$22))</f>
        <v>0</v>
      </c>
      <c r="FM49" s="53">
        <f>IF(FM$10="",0,(SUM(FM32:FM34)+FM46)*главная!$N$22/(1+главная!$N$22))</f>
        <v>0</v>
      </c>
      <c r="FN49" s="53">
        <f>IF(FN$10="",0,(SUM(FN32:FN34)+FN46)*главная!$N$22/(1+главная!$N$22))</f>
        <v>0</v>
      </c>
      <c r="FO49" s="53">
        <f>IF(FO$10="",0,(SUM(FO32:FO34)+FO46)*главная!$N$22/(1+главная!$N$22))</f>
        <v>0</v>
      </c>
      <c r="FP49" s="53">
        <f>IF(FP$10="",0,(SUM(FP32:FP34)+FP46)*главная!$N$22/(1+главная!$N$22))</f>
        <v>0</v>
      </c>
      <c r="FQ49" s="53">
        <f>IF(FQ$10="",0,(SUM(FQ32:FQ34)+FQ46)*главная!$N$22/(1+главная!$N$22))</f>
        <v>0</v>
      </c>
      <c r="FR49" s="53">
        <f>IF(FR$10="",0,(SUM(FR32:FR34)+FR46)*главная!$N$22/(1+главная!$N$22))</f>
        <v>0</v>
      </c>
      <c r="FS49" s="53">
        <f>IF(FS$10="",0,(SUM(FS32:FS34)+FS46)*главная!$N$22/(1+главная!$N$22))</f>
        <v>0</v>
      </c>
      <c r="FT49" s="53">
        <f>IF(FT$10="",0,(SUM(FT32:FT34)+FT46)*главная!$N$22/(1+главная!$N$22))</f>
        <v>0</v>
      </c>
      <c r="FU49" s="53">
        <f>IF(FU$10="",0,(SUM(FU32:FU34)+FU46)*главная!$N$22/(1+главная!$N$22))</f>
        <v>0</v>
      </c>
      <c r="FV49" s="53">
        <f>IF(FV$10="",0,(SUM(FV32:FV34)+FV46)*главная!$N$22/(1+главная!$N$22))</f>
        <v>0</v>
      </c>
      <c r="FW49" s="53">
        <f>IF(FW$10="",0,(SUM(FW32:FW34)+FW46)*главная!$N$22/(1+главная!$N$22))</f>
        <v>0</v>
      </c>
      <c r="FX49" s="53">
        <f>IF(FX$10="",0,(SUM(FX32:FX34)+FX46)*главная!$N$22/(1+главная!$N$22))</f>
        <v>0</v>
      </c>
      <c r="FY49" s="53">
        <f>IF(FY$10="",0,(SUM(FY32:FY34)+FY46)*главная!$N$22/(1+главная!$N$22))</f>
        <v>0</v>
      </c>
      <c r="FZ49" s="53">
        <f>IF(FZ$10="",0,(SUM(FZ32:FZ34)+FZ46)*главная!$N$22/(1+главная!$N$22))</f>
        <v>0</v>
      </c>
      <c r="GA49" s="53">
        <f>IF(GA$10="",0,(SUM(GA32:GA34)+GA46)*главная!$N$22/(1+главная!$N$22))</f>
        <v>0</v>
      </c>
      <c r="GB49" s="53">
        <f>IF(GB$10="",0,(SUM(GB32:GB34)+GB46)*главная!$N$22/(1+главная!$N$22))</f>
        <v>0</v>
      </c>
      <c r="GC49" s="53">
        <f>IF(GC$10="",0,(SUM(GC32:GC34)+GC46)*главная!$N$22/(1+главная!$N$22))</f>
        <v>0</v>
      </c>
      <c r="GD49" s="53">
        <f>IF(GD$10="",0,(SUM(GD32:GD34)+GD46)*главная!$N$22/(1+главная!$N$22))</f>
        <v>0</v>
      </c>
      <c r="GE49" s="53">
        <f>IF(GE$10="",0,(SUM(GE32:GE34)+GE46)*главная!$N$22/(1+главная!$N$22))</f>
        <v>0</v>
      </c>
      <c r="GF49" s="53">
        <f>IF(GF$10="",0,(SUM(GF32:GF34)+GF46)*главная!$N$22/(1+главная!$N$22))</f>
        <v>0</v>
      </c>
      <c r="GG49" s="53">
        <f>IF(GG$10="",0,(SUM(GG32:GG34)+GG46)*главная!$N$22/(1+главная!$N$22))</f>
        <v>0</v>
      </c>
      <c r="GH49" s="53">
        <f>IF(GH$10="",0,(SUM(GH32:GH34)+GH46)*главная!$N$22/(1+главная!$N$22))</f>
        <v>0</v>
      </c>
      <c r="GI49" s="53">
        <f>IF(GI$10="",0,(SUM(GI32:GI34)+GI46)*главная!$N$22/(1+главная!$N$22))</f>
        <v>0</v>
      </c>
      <c r="GJ49" s="53">
        <f>IF(GJ$10="",0,(SUM(GJ32:GJ34)+GJ46)*главная!$N$22/(1+главная!$N$22))</f>
        <v>0</v>
      </c>
      <c r="GK49" s="53">
        <f>IF(GK$10="",0,(SUM(GK32:GK34)+GK46)*главная!$N$22/(1+главная!$N$22))</f>
        <v>0</v>
      </c>
      <c r="GL49" s="53">
        <f>IF(GL$10="",0,(SUM(GL32:GL34)+GL46)*главная!$N$22/(1+главная!$N$22))</f>
        <v>0</v>
      </c>
      <c r="GM49" s="53">
        <f>IF(GM$10="",0,(SUM(GM32:GM34)+GM46)*главная!$N$22/(1+главная!$N$22))</f>
        <v>0</v>
      </c>
      <c r="GN49" s="53">
        <f>IF(GN$10="",0,(SUM(GN32:GN34)+GN46)*главная!$N$22/(1+главная!$N$22))</f>
        <v>0</v>
      </c>
      <c r="GO49" s="53">
        <f>IF(GO$10="",0,(SUM(GO32:GO34)+GO46)*главная!$N$22/(1+главная!$N$22))</f>
        <v>0</v>
      </c>
      <c r="GP49" s="53">
        <f>IF(GP$10="",0,(SUM(GP32:GP34)+GP46)*главная!$N$22/(1+главная!$N$22))</f>
        <v>0</v>
      </c>
      <c r="GQ49" s="53">
        <f>IF(GQ$10="",0,(SUM(GQ32:GQ34)+GQ46)*главная!$N$22/(1+главная!$N$22))</f>
        <v>0</v>
      </c>
      <c r="GR49" s="53">
        <f>IF(GR$10="",0,(SUM(GR32:GR34)+GR46)*главная!$N$22/(1+главная!$N$22))</f>
        <v>0</v>
      </c>
      <c r="GS49" s="53">
        <f>IF(GS$10="",0,(SUM(GS32:GS34)+GS46)*главная!$N$22/(1+главная!$N$22))</f>
        <v>0</v>
      </c>
      <c r="GT49" s="53">
        <f>IF(GT$10="",0,(SUM(GT32:GT34)+GT46)*главная!$N$22/(1+главная!$N$22))</f>
        <v>0</v>
      </c>
      <c r="GU49" s="53">
        <f>IF(GU$10="",0,(SUM(GU32:GU34)+GU46)*главная!$N$22/(1+главная!$N$22))</f>
        <v>0</v>
      </c>
      <c r="GV49" s="53">
        <f>IF(GV$10="",0,(SUM(GV32:GV34)+GV46)*главная!$N$22/(1+главная!$N$22))</f>
        <v>0</v>
      </c>
      <c r="GW49" s="53">
        <f>IF(GW$10="",0,(SUM(GW32:GW34)+GW46)*главная!$N$22/(1+главная!$N$22))</f>
        <v>0</v>
      </c>
      <c r="GX49" s="53">
        <f>IF(GX$10="",0,(SUM(GX32:GX34)+GX46)*главная!$N$22/(1+главная!$N$22))</f>
        <v>0</v>
      </c>
      <c r="GY49" s="53">
        <f>IF(GY$10="",0,(SUM(GY32:GY34)+GY46)*главная!$N$22/(1+главная!$N$22))</f>
        <v>0</v>
      </c>
      <c r="GZ49" s="53">
        <f>IF(GZ$10="",0,(SUM(GZ32:GZ34)+GZ46)*главная!$N$22/(1+главная!$N$22))</f>
        <v>0</v>
      </c>
      <c r="HA49" s="53">
        <f>IF(HA$10="",0,(SUM(HA32:HA34)+HA46)*главная!$N$22/(1+главная!$N$22))</f>
        <v>0</v>
      </c>
      <c r="HB49" s="53">
        <f>IF(HB$10="",0,(SUM(HB32:HB34)+HB46)*главная!$N$22/(1+главная!$N$22))</f>
        <v>0</v>
      </c>
      <c r="HC49" s="53">
        <f>IF(HC$10="",0,(SUM(HC32:HC34)+HC46)*главная!$N$22/(1+главная!$N$22))</f>
        <v>0</v>
      </c>
      <c r="HD49" s="53">
        <f>IF(HD$10="",0,(SUM(HD32:HD34)+HD46)*главная!$N$22/(1+главная!$N$22))</f>
        <v>0</v>
      </c>
      <c r="HE49" s="53">
        <f>IF(HE$10="",0,(SUM(HE32:HE34)+HE46)*главная!$N$22/(1+главная!$N$22))</f>
        <v>0</v>
      </c>
      <c r="HF49" s="53">
        <f>IF(HF$10="",0,(SUM(HF32:HF34)+HF46)*главная!$N$22/(1+главная!$N$22))</f>
        <v>0</v>
      </c>
      <c r="HG49" s="53">
        <f>IF(HG$10="",0,(SUM(HG32:HG34)+HG46)*главная!$N$22/(1+главная!$N$22))</f>
        <v>0</v>
      </c>
      <c r="HH49" s="53">
        <f>IF(HH$10="",0,(SUM(HH32:HH34)+HH46)*главная!$N$22/(1+главная!$N$22))</f>
        <v>0</v>
      </c>
      <c r="HI49" s="53">
        <f>IF(HI$10="",0,(SUM(HI32:HI34)+HI46)*главная!$N$22/(1+главная!$N$22))</f>
        <v>0</v>
      </c>
      <c r="HJ49" s="53">
        <f>IF(HJ$10="",0,(SUM(HJ32:HJ34)+HJ46)*главная!$N$22/(1+главная!$N$22))</f>
        <v>0</v>
      </c>
      <c r="HK49" s="53">
        <f>IF(HK$10="",0,(SUM(HK32:HK34)+HK46)*главная!$N$22/(1+главная!$N$22))</f>
        <v>0</v>
      </c>
      <c r="HL49" s="53">
        <f>IF(HL$10="",0,(SUM(HL32:HL34)+HL46)*главная!$N$22/(1+главная!$N$22))</f>
        <v>0</v>
      </c>
      <c r="HM49" s="10"/>
      <c r="HN49" s="10"/>
    </row>
    <row r="50" spans="1:222" ht="7.0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31"/>
      <c r="L50" s="6"/>
      <c r="M50" s="13"/>
      <c r="N50" s="6"/>
      <c r="O50" s="20"/>
      <c r="P50" s="6"/>
      <c r="Q50" s="6"/>
      <c r="R50" s="82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</row>
    <row r="51" spans="1:222" s="105" customFormat="1" x14ac:dyDescent="0.25">
      <c r="A51" s="100"/>
      <c r="B51" s="100"/>
      <c r="C51" s="100"/>
      <c r="D51" s="100"/>
      <c r="E51" s="101" t="str">
        <f>kpi!$E$37</f>
        <v>оплаты по эн/контракту без уч. возмещ. НДС</v>
      </c>
      <c r="F51" s="100"/>
      <c r="G51" s="100"/>
      <c r="H51" s="101"/>
      <c r="I51" s="100"/>
      <c r="J51" s="100"/>
      <c r="K51" s="100" t="str">
        <f>IF($E51="","",INDEX(kpi!$H:$H,SUMIFS(kpi!$B:$B,kpi!$E:$E,$E51)))</f>
        <v>тыс.руб.</v>
      </c>
      <c r="L51" s="100"/>
      <c r="M51" s="102"/>
      <c r="N51" s="100"/>
      <c r="O51" s="102"/>
      <c r="P51" s="100"/>
      <c r="Q51" s="100"/>
      <c r="R51" s="103">
        <f>SUMIFS($T51:$HM51,$T$1:$HM$1,"&lt;="&amp;MAX($1:$1),$T$1:$HM$1,"&gt;="&amp;1)</f>
        <v>46000</v>
      </c>
      <c r="S51" s="100"/>
      <c r="T51" s="100"/>
      <c r="U51" s="104">
        <f>IF(U$10="",0,SUM(U38:U41)+SUM(U44:U47))</f>
        <v>400</v>
      </c>
      <c r="V51" s="104">
        <f t="shared" ref="V51:CG51" si="226">IF(V$10="",0,SUM(V38:V41)+SUM(V44:V47))</f>
        <v>1288.3333333333333</v>
      </c>
      <c r="W51" s="104">
        <f t="shared" si="226"/>
        <v>2216.666666666667</v>
      </c>
      <c r="X51" s="104">
        <f t="shared" si="226"/>
        <v>3142.6666666666665</v>
      </c>
      <c r="Y51" s="104">
        <f t="shared" si="226"/>
        <v>4723.333333333333</v>
      </c>
      <c r="Z51" s="104">
        <f t="shared" si="226"/>
        <v>4044</v>
      </c>
      <c r="AA51" s="104">
        <f t="shared" si="226"/>
        <v>6146.666666666667</v>
      </c>
      <c r="AB51" s="104">
        <f t="shared" si="226"/>
        <v>3408.3333333333335</v>
      </c>
      <c r="AC51" s="104">
        <f t="shared" si="226"/>
        <v>6540</v>
      </c>
      <c r="AD51" s="104">
        <f t="shared" si="226"/>
        <v>14090</v>
      </c>
      <c r="AE51" s="104">
        <f t="shared" si="226"/>
        <v>0</v>
      </c>
      <c r="AF51" s="104">
        <f t="shared" si="226"/>
        <v>0</v>
      </c>
      <c r="AG51" s="104">
        <f t="shared" si="226"/>
        <v>0</v>
      </c>
      <c r="AH51" s="104">
        <f t="shared" si="226"/>
        <v>0</v>
      </c>
      <c r="AI51" s="104">
        <f t="shared" si="226"/>
        <v>0</v>
      </c>
      <c r="AJ51" s="104">
        <f t="shared" si="226"/>
        <v>0</v>
      </c>
      <c r="AK51" s="104">
        <f t="shared" si="226"/>
        <v>0</v>
      </c>
      <c r="AL51" s="104">
        <f t="shared" si="226"/>
        <v>0</v>
      </c>
      <c r="AM51" s="104">
        <f t="shared" si="226"/>
        <v>0</v>
      </c>
      <c r="AN51" s="104">
        <f t="shared" si="226"/>
        <v>0</v>
      </c>
      <c r="AO51" s="104">
        <f t="shared" si="226"/>
        <v>0</v>
      </c>
      <c r="AP51" s="104">
        <f t="shared" si="226"/>
        <v>0</v>
      </c>
      <c r="AQ51" s="104">
        <f t="shared" si="226"/>
        <v>0</v>
      </c>
      <c r="AR51" s="104">
        <f t="shared" si="226"/>
        <v>0</v>
      </c>
      <c r="AS51" s="104">
        <f t="shared" si="226"/>
        <v>0</v>
      </c>
      <c r="AT51" s="104">
        <f t="shared" si="226"/>
        <v>0</v>
      </c>
      <c r="AU51" s="104">
        <f t="shared" si="226"/>
        <v>0</v>
      </c>
      <c r="AV51" s="104">
        <f t="shared" si="226"/>
        <v>0</v>
      </c>
      <c r="AW51" s="104">
        <f t="shared" si="226"/>
        <v>0</v>
      </c>
      <c r="AX51" s="104">
        <f t="shared" si="226"/>
        <v>0</v>
      </c>
      <c r="AY51" s="104">
        <f t="shared" si="226"/>
        <v>0</v>
      </c>
      <c r="AZ51" s="104">
        <f t="shared" si="226"/>
        <v>0</v>
      </c>
      <c r="BA51" s="104">
        <f t="shared" si="226"/>
        <v>0</v>
      </c>
      <c r="BB51" s="104">
        <f t="shared" si="226"/>
        <v>0</v>
      </c>
      <c r="BC51" s="104">
        <f t="shared" si="226"/>
        <v>0</v>
      </c>
      <c r="BD51" s="104">
        <f t="shared" si="226"/>
        <v>0</v>
      </c>
      <c r="BE51" s="104">
        <f t="shared" si="226"/>
        <v>0</v>
      </c>
      <c r="BF51" s="104">
        <f t="shared" si="226"/>
        <v>0</v>
      </c>
      <c r="BG51" s="104">
        <f t="shared" si="226"/>
        <v>0</v>
      </c>
      <c r="BH51" s="104">
        <f t="shared" si="226"/>
        <v>0</v>
      </c>
      <c r="BI51" s="104">
        <f t="shared" si="226"/>
        <v>0</v>
      </c>
      <c r="BJ51" s="104">
        <f t="shared" si="226"/>
        <v>0</v>
      </c>
      <c r="BK51" s="104">
        <f t="shared" si="226"/>
        <v>0</v>
      </c>
      <c r="BL51" s="104">
        <f t="shared" si="226"/>
        <v>0</v>
      </c>
      <c r="BM51" s="104">
        <f t="shared" si="226"/>
        <v>0</v>
      </c>
      <c r="BN51" s="104">
        <f t="shared" si="226"/>
        <v>0</v>
      </c>
      <c r="BO51" s="104">
        <f t="shared" si="226"/>
        <v>0</v>
      </c>
      <c r="BP51" s="104">
        <f t="shared" si="226"/>
        <v>0</v>
      </c>
      <c r="BQ51" s="104">
        <f t="shared" si="226"/>
        <v>0</v>
      </c>
      <c r="BR51" s="104">
        <f t="shared" si="226"/>
        <v>0</v>
      </c>
      <c r="BS51" s="104">
        <f t="shared" si="226"/>
        <v>0</v>
      </c>
      <c r="BT51" s="104">
        <f t="shared" si="226"/>
        <v>0</v>
      </c>
      <c r="BU51" s="104">
        <f t="shared" si="226"/>
        <v>0</v>
      </c>
      <c r="BV51" s="104">
        <f t="shared" si="226"/>
        <v>0</v>
      </c>
      <c r="BW51" s="104">
        <f t="shared" si="226"/>
        <v>0</v>
      </c>
      <c r="BX51" s="104">
        <f t="shared" si="226"/>
        <v>0</v>
      </c>
      <c r="BY51" s="104">
        <f t="shared" si="226"/>
        <v>0</v>
      </c>
      <c r="BZ51" s="104">
        <f t="shared" si="226"/>
        <v>0</v>
      </c>
      <c r="CA51" s="104">
        <f t="shared" si="226"/>
        <v>0</v>
      </c>
      <c r="CB51" s="104">
        <f t="shared" si="226"/>
        <v>0</v>
      </c>
      <c r="CC51" s="104">
        <f t="shared" si="226"/>
        <v>0</v>
      </c>
      <c r="CD51" s="104">
        <f t="shared" si="226"/>
        <v>0</v>
      </c>
      <c r="CE51" s="104">
        <f t="shared" si="226"/>
        <v>0</v>
      </c>
      <c r="CF51" s="104">
        <f t="shared" si="226"/>
        <v>0</v>
      </c>
      <c r="CG51" s="104">
        <f t="shared" si="226"/>
        <v>0</v>
      </c>
      <c r="CH51" s="104">
        <f t="shared" ref="CH51:ES51" si="227">IF(CH$10="",0,SUM(CH38:CH41)+SUM(CH44:CH47))</f>
        <v>0</v>
      </c>
      <c r="CI51" s="104">
        <f t="shared" si="227"/>
        <v>0</v>
      </c>
      <c r="CJ51" s="104">
        <f t="shared" si="227"/>
        <v>0</v>
      </c>
      <c r="CK51" s="104">
        <f t="shared" si="227"/>
        <v>0</v>
      </c>
      <c r="CL51" s="104">
        <f t="shared" si="227"/>
        <v>0</v>
      </c>
      <c r="CM51" s="104">
        <f t="shared" si="227"/>
        <v>0</v>
      </c>
      <c r="CN51" s="104">
        <f t="shared" si="227"/>
        <v>0</v>
      </c>
      <c r="CO51" s="104">
        <f t="shared" si="227"/>
        <v>0</v>
      </c>
      <c r="CP51" s="104">
        <f t="shared" si="227"/>
        <v>0</v>
      </c>
      <c r="CQ51" s="104">
        <f t="shared" si="227"/>
        <v>0</v>
      </c>
      <c r="CR51" s="104">
        <f t="shared" si="227"/>
        <v>0</v>
      </c>
      <c r="CS51" s="104">
        <f t="shared" si="227"/>
        <v>0</v>
      </c>
      <c r="CT51" s="104">
        <f t="shared" si="227"/>
        <v>0</v>
      </c>
      <c r="CU51" s="104">
        <f t="shared" si="227"/>
        <v>0</v>
      </c>
      <c r="CV51" s="104">
        <f t="shared" si="227"/>
        <v>0</v>
      </c>
      <c r="CW51" s="104">
        <f t="shared" si="227"/>
        <v>0</v>
      </c>
      <c r="CX51" s="104">
        <f t="shared" si="227"/>
        <v>0</v>
      </c>
      <c r="CY51" s="104">
        <f t="shared" si="227"/>
        <v>0</v>
      </c>
      <c r="CZ51" s="104">
        <f t="shared" si="227"/>
        <v>0</v>
      </c>
      <c r="DA51" s="104">
        <f t="shared" si="227"/>
        <v>0</v>
      </c>
      <c r="DB51" s="104">
        <f t="shared" si="227"/>
        <v>0</v>
      </c>
      <c r="DC51" s="104">
        <f t="shared" si="227"/>
        <v>0</v>
      </c>
      <c r="DD51" s="104">
        <f t="shared" si="227"/>
        <v>0</v>
      </c>
      <c r="DE51" s="104">
        <f t="shared" si="227"/>
        <v>0</v>
      </c>
      <c r="DF51" s="104">
        <f t="shared" si="227"/>
        <v>0</v>
      </c>
      <c r="DG51" s="104">
        <f t="shared" si="227"/>
        <v>0</v>
      </c>
      <c r="DH51" s="104">
        <f t="shared" si="227"/>
        <v>0</v>
      </c>
      <c r="DI51" s="104">
        <f t="shared" si="227"/>
        <v>0</v>
      </c>
      <c r="DJ51" s="104">
        <f t="shared" si="227"/>
        <v>0</v>
      </c>
      <c r="DK51" s="104">
        <f t="shared" si="227"/>
        <v>0</v>
      </c>
      <c r="DL51" s="104">
        <f t="shared" si="227"/>
        <v>0</v>
      </c>
      <c r="DM51" s="104">
        <f t="shared" si="227"/>
        <v>0</v>
      </c>
      <c r="DN51" s="104">
        <f t="shared" si="227"/>
        <v>0</v>
      </c>
      <c r="DO51" s="104">
        <f t="shared" si="227"/>
        <v>0</v>
      </c>
      <c r="DP51" s="104">
        <f t="shared" si="227"/>
        <v>0</v>
      </c>
      <c r="DQ51" s="104">
        <f t="shared" si="227"/>
        <v>0</v>
      </c>
      <c r="DR51" s="104">
        <f t="shared" si="227"/>
        <v>0</v>
      </c>
      <c r="DS51" s="104">
        <f t="shared" si="227"/>
        <v>0</v>
      </c>
      <c r="DT51" s="104">
        <f t="shared" si="227"/>
        <v>0</v>
      </c>
      <c r="DU51" s="104">
        <f t="shared" si="227"/>
        <v>0</v>
      </c>
      <c r="DV51" s="104">
        <f t="shared" si="227"/>
        <v>0</v>
      </c>
      <c r="DW51" s="104">
        <f t="shared" si="227"/>
        <v>0</v>
      </c>
      <c r="DX51" s="104">
        <f t="shared" si="227"/>
        <v>0</v>
      </c>
      <c r="DY51" s="104">
        <f t="shared" si="227"/>
        <v>0</v>
      </c>
      <c r="DZ51" s="104">
        <f t="shared" si="227"/>
        <v>0</v>
      </c>
      <c r="EA51" s="104">
        <f t="shared" si="227"/>
        <v>0</v>
      </c>
      <c r="EB51" s="104">
        <f t="shared" si="227"/>
        <v>0</v>
      </c>
      <c r="EC51" s="104">
        <f t="shared" si="227"/>
        <v>0</v>
      </c>
      <c r="ED51" s="104">
        <f t="shared" si="227"/>
        <v>0</v>
      </c>
      <c r="EE51" s="104">
        <f t="shared" si="227"/>
        <v>0</v>
      </c>
      <c r="EF51" s="104">
        <f t="shared" si="227"/>
        <v>0</v>
      </c>
      <c r="EG51" s="104">
        <f t="shared" si="227"/>
        <v>0</v>
      </c>
      <c r="EH51" s="104">
        <f t="shared" si="227"/>
        <v>0</v>
      </c>
      <c r="EI51" s="104">
        <f t="shared" si="227"/>
        <v>0</v>
      </c>
      <c r="EJ51" s="104">
        <f t="shared" si="227"/>
        <v>0</v>
      </c>
      <c r="EK51" s="104">
        <f t="shared" si="227"/>
        <v>0</v>
      </c>
      <c r="EL51" s="104">
        <f t="shared" si="227"/>
        <v>0</v>
      </c>
      <c r="EM51" s="104">
        <f t="shared" si="227"/>
        <v>0</v>
      </c>
      <c r="EN51" s="104">
        <f t="shared" si="227"/>
        <v>0</v>
      </c>
      <c r="EO51" s="104">
        <f t="shared" si="227"/>
        <v>0</v>
      </c>
      <c r="EP51" s="104">
        <f t="shared" si="227"/>
        <v>0</v>
      </c>
      <c r="EQ51" s="104">
        <f t="shared" si="227"/>
        <v>0</v>
      </c>
      <c r="ER51" s="104">
        <f t="shared" si="227"/>
        <v>0</v>
      </c>
      <c r="ES51" s="104">
        <f t="shared" si="227"/>
        <v>0</v>
      </c>
      <c r="ET51" s="104">
        <f t="shared" ref="ET51:HE51" si="228">IF(ET$10="",0,SUM(ET38:ET41)+SUM(ET44:ET47))</f>
        <v>0</v>
      </c>
      <c r="EU51" s="104">
        <f t="shared" si="228"/>
        <v>0</v>
      </c>
      <c r="EV51" s="104">
        <f t="shared" si="228"/>
        <v>0</v>
      </c>
      <c r="EW51" s="104">
        <f t="shared" si="228"/>
        <v>0</v>
      </c>
      <c r="EX51" s="104">
        <f t="shared" si="228"/>
        <v>0</v>
      </c>
      <c r="EY51" s="104">
        <f t="shared" si="228"/>
        <v>0</v>
      </c>
      <c r="EZ51" s="104">
        <f t="shared" si="228"/>
        <v>0</v>
      </c>
      <c r="FA51" s="104">
        <f t="shared" si="228"/>
        <v>0</v>
      </c>
      <c r="FB51" s="104">
        <f t="shared" si="228"/>
        <v>0</v>
      </c>
      <c r="FC51" s="104">
        <f t="shared" si="228"/>
        <v>0</v>
      </c>
      <c r="FD51" s="104">
        <f t="shared" si="228"/>
        <v>0</v>
      </c>
      <c r="FE51" s="104">
        <f t="shared" si="228"/>
        <v>0</v>
      </c>
      <c r="FF51" s="104">
        <f t="shared" si="228"/>
        <v>0</v>
      </c>
      <c r="FG51" s="104">
        <f t="shared" si="228"/>
        <v>0</v>
      </c>
      <c r="FH51" s="104">
        <f t="shared" si="228"/>
        <v>0</v>
      </c>
      <c r="FI51" s="104">
        <f t="shared" si="228"/>
        <v>0</v>
      </c>
      <c r="FJ51" s="104">
        <f t="shared" si="228"/>
        <v>0</v>
      </c>
      <c r="FK51" s="104">
        <f t="shared" si="228"/>
        <v>0</v>
      </c>
      <c r="FL51" s="104">
        <f t="shared" si="228"/>
        <v>0</v>
      </c>
      <c r="FM51" s="104">
        <f t="shared" si="228"/>
        <v>0</v>
      </c>
      <c r="FN51" s="104">
        <f t="shared" si="228"/>
        <v>0</v>
      </c>
      <c r="FO51" s="104">
        <f t="shared" si="228"/>
        <v>0</v>
      </c>
      <c r="FP51" s="104">
        <f t="shared" si="228"/>
        <v>0</v>
      </c>
      <c r="FQ51" s="104">
        <f t="shared" si="228"/>
        <v>0</v>
      </c>
      <c r="FR51" s="104">
        <f t="shared" si="228"/>
        <v>0</v>
      </c>
      <c r="FS51" s="104">
        <f t="shared" si="228"/>
        <v>0</v>
      </c>
      <c r="FT51" s="104">
        <f t="shared" si="228"/>
        <v>0</v>
      </c>
      <c r="FU51" s="104">
        <f t="shared" si="228"/>
        <v>0</v>
      </c>
      <c r="FV51" s="104">
        <f t="shared" si="228"/>
        <v>0</v>
      </c>
      <c r="FW51" s="104">
        <f t="shared" si="228"/>
        <v>0</v>
      </c>
      <c r="FX51" s="104">
        <f t="shared" si="228"/>
        <v>0</v>
      </c>
      <c r="FY51" s="104">
        <f t="shared" si="228"/>
        <v>0</v>
      </c>
      <c r="FZ51" s="104">
        <f t="shared" si="228"/>
        <v>0</v>
      </c>
      <c r="GA51" s="104">
        <f t="shared" si="228"/>
        <v>0</v>
      </c>
      <c r="GB51" s="104">
        <f t="shared" si="228"/>
        <v>0</v>
      </c>
      <c r="GC51" s="104">
        <f t="shared" si="228"/>
        <v>0</v>
      </c>
      <c r="GD51" s="104">
        <f t="shared" si="228"/>
        <v>0</v>
      </c>
      <c r="GE51" s="104">
        <f t="shared" si="228"/>
        <v>0</v>
      </c>
      <c r="GF51" s="104">
        <f t="shared" si="228"/>
        <v>0</v>
      </c>
      <c r="GG51" s="104">
        <f t="shared" si="228"/>
        <v>0</v>
      </c>
      <c r="GH51" s="104">
        <f t="shared" si="228"/>
        <v>0</v>
      </c>
      <c r="GI51" s="104">
        <f t="shared" si="228"/>
        <v>0</v>
      </c>
      <c r="GJ51" s="104">
        <f t="shared" si="228"/>
        <v>0</v>
      </c>
      <c r="GK51" s="104">
        <f t="shared" si="228"/>
        <v>0</v>
      </c>
      <c r="GL51" s="104">
        <f t="shared" si="228"/>
        <v>0</v>
      </c>
      <c r="GM51" s="104">
        <f t="shared" si="228"/>
        <v>0</v>
      </c>
      <c r="GN51" s="104">
        <f t="shared" si="228"/>
        <v>0</v>
      </c>
      <c r="GO51" s="104">
        <f t="shared" si="228"/>
        <v>0</v>
      </c>
      <c r="GP51" s="104">
        <f t="shared" si="228"/>
        <v>0</v>
      </c>
      <c r="GQ51" s="104">
        <f t="shared" si="228"/>
        <v>0</v>
      </c>
      <c r="GR51" s="104">
        <f t="shared" si="228"/>
        <v>0</v>
      </c>
      <c r="GS51" s="104">
        <f t="shared" si="228"/>
        <v>0</v>
      </c>
      <c r="GT51" s="104">
        <f t="shared" si="228"/>
        <v>0</v>
      </c>
      <c r="GU51" s="104">
        <f t="shared" si="228"/>
        <v>0</v>
      </c>
      <c r="GV51" s="104">
        <f t="shared" si="228"/>
        <v>0</v>
      </c>
      <c r="GW51" s="104">
        <f t="shared" si="228"/>
        <v>0</v>
      </c>
      <c r="GX51" s="104">
        <f t="shared" si="228"/>
        <v>0</v>
      </c>
      <c r="GY51" s="104">
        <f t="shared" si="228"/>
        <v>0</v>
      </c>
      <c r="GZ51" s="104">
        <f t="shared" si="228"/>
        <v>0</v>
      </c>
      <c r="HA51" s="104">
        <f t="shared" si="228"/>
        <v>0</v>
      </c>
      <c r="HB51" s="104">
        <f t="shared" si="228"/>
        <v>0</v>
      </c>
      <c r="HC51" s="104">
        <f t="shared" si="228"/>
        <v>0</v>
      </c>
      <c r="HD51" s="104">
        <f t="shared" si="228"/>
        <v>0</v>
      </c>
      <c r="HE51" s="104">
        <f t="shared" si="228"/>
        <v>0</v>
      </c>
      <c r="HF51" s="104">
        <f t="shared" ref="HF51:HL51" si="229">IF(HF$10="",0,SUM(HF38:HF41)+SUM(HF44:HF47))</f>
        <v>0</v>
      </c>
      <c r="HG51" s="104">
        <f t="shared" si="229"/>
        <v>0</v>
      </c>
      <c r="HH51" s="104">
        <f t="shared" si="229"/>
        <v>0</v>
      </c>
      <c r="HI51" s="104">
        <f t="shared" si="229"/>
        <v>0</v>
      </c>
      <c r="HJ51" s="104">
        <f t="shared" si="229"/>
        <v>0</v>
      </c>
      <c r="HK51" s="104">
        <f t="shared" si="229"/>
        <v>0</v>
      </c>
      <c r="HL51" s="104">
        <f t="shared" si="229"/>
        <v>0</v>
      </c>
      <c r="HM51" s="100"/>
      <c r="HN51" s="100"/>
    </row>
    <row r="52" spans="1:222" ht="4.05" customHeight="1" x14ac:dyDescent="0.25">
      <c r="A52" s="6"/>
      <c r="B52" s="6"/>
      <c r="C52" s="6"/>
      <c r="D52" s="6"/>
      <c r="E52" s="106"/>
      <c r="F52" s="6"/>
      <c r="G52" s="6"/>
      <c r="H52" s="6"/>
      <c r="I52" s="6"/>
      <c r="J52" s="6"/>
      <c r="K52" s="106"/>
      <c r="L52" s="6"/>
      <c r="M52" s="13"/>
      <c r="N52" s="6"/>
      <c r="O52" s="20"/>
      <c r="P52" s="6"/>
      <c r="Q52" s="6"/>
      <c r="R52" s="10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</row>
    <row r="53" spans="1:22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82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</row>
    <row r="54" spans="1:22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31"/>
      <c r="L54" s="6"/>
      <c r="M54" s="13"/>
      <c r="N54" s="6"/>
      <c r="O54" s="20"/>
      <c r="P54" s="6"/>
      <c r="Q54" s="6"/>
      <c r="R54" s="82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</row>
    <row r="55" spans="1:22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31"/>
      <c r="L55" s="6"/>
      <c r="M55" s="13"/>
      <c r="N55" s="6"/>
      <c r="O55" s="20"/>
      <c r="P55" s="6"/>
      <c r="Q55" s="6"/>
      <c r="R55" s="82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</row>
    <row r="56" spans="1:22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31"/>
      <c r="L56" s="6"/>
      <c r="M56" s="13"/>
      <c r="N56" s="6"/>
      <c r="O56" s="20"/>
      <c r="P56" s="6"/>
      <c r="Q56" s="6"/>
      <c r="R56" s="82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</row>
    <row r="57" spans="1:22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31"/>
      <c r="L57" s="6"/>
      <c r="M57" s="13"/>
      <c r="N57" s="6"/>
      <c r="O57" s="20"/>
      <c r="P57" s="6"/>
      <c r="Q57" s="6"/>
      <c r="R57" s="8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</row>
    <row r="58" spans="1:22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6"/>
      <c r="M58" s="13"/>
      <c r="N58" s="6"/>
      <c r="O58" s="20"/>
      <c r="P58" s="6"/>
      <c r="Q58" s="6"/>
      <c r="R58" s="8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</row>
    <row r="59" spans="1:22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8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</row>
    <row r="60" spans="1:22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8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</row>
    <row r="61" spans="1:22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31"/>
      <c r="L61" s="6"/>
      <c r="M61" s="13"/>
      <c r="N61" s="6"/>
      <c r="O61" s="20"/>
      <c r="P61" s="6"/>
      <c r="Q61" s="6"/>
      <c r="R61" s="8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</row>
    <row r="62" spans="1:22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6"/>
      <c r="M62" s="13"/>
      <c r="N62" s="6"/>
      <c r="O62" s="20"/>
      <c r="P62" s="6"/>
      <c r="Q62" s="6"/>
      <c r="R62" s="82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</row>
    <row r="63" spans="1:22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31"/>
      <c r="L63" s="6"/>
      <c r="M63" s="13"/>
      <c r="N63" s="6"/>
      <c r="O63" s="20"/>
      <c r="P63" s="6"/>
      <c r="Q63" s="6"/>
      <c r="R63" s="82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</row>
    <row r="64" spans="1:22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82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</row>
    <row r="65" spans="1:22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31"/>
      <c r="L65" s="6"/>
      <c r="M65" s="13"/>
      <c r="N65" s="6"/>
      <c r="O65" s="20"/>
      <c r="P65" s="6"/>
      <c r="Q65" s="6"/>
      <c r="R65" s="82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</row>
    <row r="66" spans="1:22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31"/>
      <c r="L66" s="6"/>
      <c r="M66" s="13"/>
      <c r="N66" s="6"/>
      <c r="O66" s="20"/>
      <c r="P66" s="6"/>
      <c r="Q66" s="6"/>
      <c r="R66" s="82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</row>
    <row r="67" spans="1:22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31"/>
      <c r="L67" s="6"/>
      <c r="M67" s="13"/>
      <c r="N67" s="6"/>
      <c r="O67" s="20"/>
      <c r="P67" s="6"/>
      <c r="Q67" s="6"/>
      <c r="R67" s="82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</row>
    <row r="68" spans="1:22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31"/>
      <c r="L68" s="6"/>
      <c r="M68" s="13"/>
      <c r="N68" s="6"/>
      <c r="O68" s="20"/>
      <c r="P68" s="6"/>
      <c r="Q68" s="6"/>
      <c r="R68" s="82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</row>
    <row r="69" spans="1:2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31"/>
      <c r="L69" s="6"/>
      <c r="M69" s="13"/>
      <c r="N69" s="6"/>
      <c r="O69" s="20"/>
      <c r="P69" s="6"/>
      <c r="Q69" s="6"/>
      <c r="R69" s="82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</row>
    <row r="70" spans="1:22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31"/>
      <c r="L70" s="6"/>
      <c r="M70" s="13"/>
      <c r="N70" s="6"/>
      <c r="O70" s="20"/>
      <c r="P70" s="6"/>
      <c r="Q70" s="6"/>
      <c r="R70" s="82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</row>
    <row r="71" spans="1:22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6"/>
      <c r="M71" s="13"/>
      <c r="N71" s="6"/>
      <c r="O71" s="20"/>
      <c r="P71" s="6"/>
      <c r="Q71" s="6"/>
      <c r="R71" s="82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</row>
    <row r="72" spans="1:22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31"/>
      <c r="L72" s="6"/>
      <c r="M72" s="13"/>
      <c r="N72" s="6"/>
      <c r="O72" s="20"/>
      <c r="P72" s="6"/>
      <c r="Q72" s="6"/>
      <c r="R72" s="82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</row>
    <row r="73" spans="1:22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31"/>
      <c r="L73" s="6"/>
      <c r="M73" s="13"/>
      <c r="N73" s="6"/>
      <c r="O73" s="20"/>
      <c r="P73" s="6"/>
      <c r="Q73" s="6"/>
      <c r="R73" s="82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</row>
    <row r="74" spans="1:22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31"/>
      <c r="L74" s="6"/>
      <c r="M74" s="13"/>
      <c r="N74" s="6"/>
      <c r="O74" s="20"/>
      <c r="P74" s="6"/>
      <c r="Q74" s="6"/>
      <c r="R74" s="82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</row>
    <row r="75" spans="1:22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31"/>
      <c r="L75" s="6"/>
      <c r="M75" s="13"/>
      <c r="N75" s="6"/>
      <c r="O75" s="20"/>
      <c r="P75" s="6"/>
      <c r="Q75" s="6"/>
      <c r="R75" s="82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</row>
    <row r="76" spans="1:22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82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</row>
    <row r="77" spans="1:22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31"/>
      <c r="L77" s="6"/>
      <c r="M77" s="13"/>
      <c r="N77" s="6"/>
      <c r="O77" s="20"/>
      <c r="P77" s="6"/>
      <c r="Q77" s="6"/>
      <c r="R77" s="82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</row>
    <row r="78" spans="1:22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82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</row>
    <row r="79" spans="1:22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82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</row>
    <row r="80" spans="1:22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31"/>
      <c r="L80" s="6"/>
      <c r="M80" s="13"/>
      <c r="N80" s="6"/>
      <c r="O80" s="20"/>
      <c r="P80" s="6"/>
      <c r="Q80" s="6"/>
      <c r="R80" s="82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</row>
    <row r="81" spans="1:22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82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</row>
    <row r="82" spans="1:22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6"/>
      <c r="M82" s="13"/>
      <c r="N82" s="6"/>
      <c r="O82" s="20"/>
      <c r="P82" s="6"/>
      <c r="Q82" s="6"/>
      <c r="R82" s="82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</row>
    <row r="83" spans="1:22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31"/>
      <c r="L83" s="6"/>
      <c r="M83" s="13"/>
      <c r="N83" s="6"/>
      <c r="O83" s="20"/>
      <c r="P83" s="6"/>
      <c r="Q83" s="6"/>
      <c r="R83" s="82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</row>
    <row r="84" spans="1:22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82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</row>
  </sheetData>
  <conditionalFormatting sqref="U9:HL10">
    <cfRule type="containsBlanks" dxfId="160" priority="27">
      <formula>LEN(TRIM(U9))=0</formula>
    </cfRule>
  </conditionalFormatting>
  <conditionalFormatting sqref="N13">
    <cfRule type="containsBlanks" dxfId="159" priority="20">
      <formula>LEN(TRIM(N13))=0</formula>
    </cfRule>
  </conditionalFormatting>
  <conditionalFormatting sqref="U15:HL15">
    <cfRule type="containsBlanks" dxfId="158" priority="18">
      <formula>LEN(TRIM(U15))=0</formula>
    </cfRule>
  </conditionalFormatting>
  <conditionalFormatting sqref="V15:HL15">
    <cfRule type="expression" dxfId="157" priority="17">
      <formula>V$10=""</formula>
    </cfRule>
  </conditionalFormatting>
  <conditionalFormatting sqref="U17:HL17">
    <cfRule type="expression" dxfId="156" priority="16">
      <formula>U$10=""</formula>
    </cfRule>
  </conditionalFormatting>
  <conditionalFormatting sqref="N32:N35">
    <cfRule type="containsBlanks" dxfId="155" priority="11">
      <formula>LEN(TRIM(N32))=0</formula>
    </cfRule>
  </conditionalFormatting>
  <conditionalFormatting sqref="U20:HL23">
    <cfRule type="containsBlanks" dxfId="154" priority="15">
      <formula>LEN(TRIM(U20))=0</formula>
    </cfRule>
  </conditionalFormatting>
  <conditionalFormatting sqref="U20:HL23">
    <cfRule type="expression" dxfId="153" priority="14">
      <formula>U$10=""</formula>
    </cfRule>
  </conditionalFormatting>
  <conditionalFormatting sqref="U26:HL29">
    <cfRule type="expression" dxfId="152" priority="13">
      <formula>U$10=""</formula>
    </cfRule>
  </conditionalFormatting>
  <conditionalFormatting sqref="A1:XFD2 A8:F8 K8:XFD8 A6:XFD7 A3:B5 D3:XFD5 A9:XFD1048576">
    <cfRule type="cellIs" dxfId="151" priority="12" operator="equal">
      <formula>0</formula>
    </cfRule>
  </conditionalFormatting>
  <conditionalFormatting sqref="N38:N41">
    <cfRule type="containsBlanks" dxfId="150" priority="10">
      <formula>LEN(TRIM(N38))=0</formula>
    </cfRule>
  </conditionalFormatting>
  <conditionalFormatting sqref="U44:HL47">
    <cfRule type="expression" dxfId="149" priority="9">
      <formula>U$10=""</formula>
    </cfRule>
  </conditionalFormatting>
  <conditionalFormatting sqref="U44:HL44">
    <cfRule type="containsBlanks" dxfId="148" priority="8">
      <formula>LEN(TRIM(U44))=0</formula>
    </cfRule>
  </conditionalFormatting>
  <conditionalFormatting sqref="U44:HL44">
    <cfRule type="expression" dxfId="147" priority="7">
      <formula>U$10=""</formula>
    </cfRule>
  </conditionalFormatting>
  <conditionalFormatting sqref="U46:HL47">
    <cfRule type="containsBlanks" dxfId="146" priority="6">
      <formula>LEN(TRIM(U46))=0</formula>
    </cfRule>
  </conditionalFormatting>
  <conditionalFormatting sqref="U46:HL47">
    <cfRule type="expression" dxfId="145" priority="5">
      <formula>U$10=""</formula>
    </cfRule>
  </conditionalFormatting>
  <conditionalFormatting sqref="U51:HL51">
    <cfRule type="expression" dxfId="144" priority="3">
      <formula>U$10=""</formula>
    </cfRule>
  </conditionalFormatting>
  <conditionalFormatting sqref="U49:HL49">
    <cfRule type="expression" dxfId="143" priority="4">
      <formula>U$10=""</formula>
    </cfRule>
  </conditionalFormatting>
  <conditionalFormatting sqref="G8:J8">
    <cfRule type="cellIs" dxfId="142" priority="2" operator="equal">
      <formula>0</formula>
    </cfRule>
  </conditionalFormatting>
  <conditionalFormatting sqref="H8">
    <cfRule type="containsBlanks" dxfId="141" priority="1">
      <formula>LEN(TRIM(H8))=0</formula>
    </cfRule>
  </conditionalFormatting>
  <dataValidations count="2">
    <dataValidation type="decimal" operator="greaterThan" allowBlank="1" showInputMessage="1" showErrorMessage="1" sqref="N13">
      <formula1>0</formula1>
    </dataValidation>
    <dataValidation type="decimal" operator="greaterThanOrEqual" allowBlank="1" showInputMessage="1" showErrorMessage="1" sqref="N32:N35 N38:N41 H8">
      <formula1>0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J55"/>
  <sheetViews>
    <sheetView showGridLines="0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 activeCell="B9" sqref="B9"/>
    </sheetView>
  </sheetViews>
  <sheetFormatPr defaultRowHeight="12" x14ac:dyDescent="0.25"/>
  <cols>
    <col min="1" max="4" width="1.77734375" style="2" customWidth="1"/>
    <col min="5" max="5" width="35.88671875" style="2" bestFit="1" customWidth="1"/>
    <col min="6" max="7" width="1.77734375" style="2" customWidth="1"/>
    <col min="8" max="8" width="17.5546875" style="2" bestFit="1" customWidth="1"/>
    <col min="9" max="10" width="1.77734375" style="2" customWidth="1"/>
    <col min="11" max="11" width="5.5546875" style="33" bestFit="1" customWidth="1"/>
    <col min="12" max="12" width="1.77734375" style="2" customWidth="1"/>
    <col min="13" max="13" width="1.77734375" style="14" customWidth="1"/>
    <col min="14" max="14" width="8.88671875" style="2"/>
    <col min="15" max="15" width="1.77734375" style="21" customWidth="1"/>
    <col min="16" max="17" width="1.77734375" style="2" customWidth="1"/>
    <col min="18" max="18" width="8.88671875" style="90"/>
    <col min="19" max="20" width="1.77734375" style="2" customWidth="1"/>
    <col min="21" max="320" width="8.88671875" style="2"/>
    <col min="321" max="322" width="1.77734375" style="2" customWidth="1"/>
    <col min="323" max="16384" width="8.88671875" style="2"/>
  </cols>
  <sheetData>
    <row r="1" spans="1:322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81"/>
      <c r="S1" s="4"/>
      <c r="T1" s="4"/>
      <c r="U1" s="4">
        <v>1</v>
      </c>
      <c r="V1" s="4">
        <f>IF(V10="","",U1+1)</f>
        <v>2</v>
      </c>
      <c r="W1" s="4">
        <f t="shared" ref="W1:CH1" si="0">IF(W10="","",V1+1)</f>
        <v>3</v>
      </c>
      <c r="X1" s="4">
        <f t="shared" si="0"/>
        <v>4</v>
      </c>
      <c r="Y1" s="4">
        <f t="shared" si="0"/>
        <v>5</v>
      </c>
      <c r="Z1" s="4">
        <f t="shared" si="0"/>
        <v>6</v>
      </c>
      <c r="AA1" s="4">
        <f t="shared" si="0"/>
        <v>7</v>
      </c>
      <c r="AB1" s="4">
        <f t="shared" si="0"/>
        <v>8</v>
      </c>
      <c r="AC1" s="4">
        <f t="shared" si="0"/>
        <v>9</v>
      </c>
      <c r="AD1" s="4">
        <f t="shared" si="0"/>
        <v>10</v>
      </c>
      <c r="AE1" s="4">
        <f t="shared" si="0"/>
        <v>11</v>
      </c>
      <c r="AF1" s="4">
        <f t="shared" si="0"/>
        <v>12</v>
      </c>
      <c r="AG1" s="4">
        <f t="shared" si="0"/>
        <v>13</v>
      </c>
      <c r="AH1" s="4">
        <f t="shared" si="0"/>
        <v>14</v>
      </c>
      <c r="AI1" s="4">
        <f t="shared" si="0"/>
        <v>15</v>
      </c>
      <c r="AJ1" s="4">
        <f t="shared" si="0"/>
        <v>16</v>
      </c>
      <c r="AK1" s="4">
        <f t="shared" si="0"/>
        <v>17</v>
      </c>
      <c r="AL1" s="4">
        <f t="shared" si="0"/>
        <v>18</v>
      </c>
      <c r="AM1" s="4">
        <f t="shared" si="0"/>
        <v>19</v>
      </c>
      <c r="AN1" s="4">
        <f t="shared" si="0"/>
        <v>20</v>
      </c>
      <c r="AO1" s="4">
        <f t="shared" si="0"/>
        <v>21</v>
      </c>
      <c r="AP1" s="4">
        <f t="shared" si="0"/>
        <v>22</v>
      </c>
      <c r="AQ1" s="4">
        <f t="shared" si="0"/>
        <v>23</v>
      </c>
      <c r="AR1" s="4">
        <f t="shared" si="0"/>
        <v>24</v>
      </c>
      <c r="AS1" s="4">
        <f t="shared" si="0"/>
        <v>25</v>
      </c>
      <c r="AT1" s="4">
        <f t="shared" si="0"/>
        <v>26</v>
      </c>
      <c r="AU1" s="4">
        <f t="shared" si="0"/>
        <v>27</v>
      </c>
      <c r="AV1" s="4">
        <f t="shared" si="0"/>
        <v>28</v>
      </c>
      <c r="AW1" s="4">
        <f t="shared" si="0"/>
        <v>29</v>
      </c>
      <c r="AX1" s="4">
        <f t="shared" si="0"/>
        <v>30</v>
      </c>
      <c r="AY1" s="4">
        <f t="shared" si="0"/>
        <v>31</v>
      </c>
      <c r="AZ1" s="4">
        <f t="shared" si="0"/>
        <v>32</v>
      </c>
      <c r="BA1" s="4">
        <f t="shared" si="0"/>
        <v>33</v>
      </c>
      <c r="BB1" s="4">
        <f t="shared" si="0"/>
        <v>34</v>
      </c>
      <c r="BC1" s="4">
        <f t="shared" si="0"/>
        <v>35</v>
      </c>
      <c r="BD1" s="4">
        <f t="shared" si="0"/>
        <v>36</v>
      </c>
      <c r="BE1" s="4">
        <f t="shared" si="0"/>
        <v>37</v>
      </c>
      <c r="BF1" s="4">
        <f t="shared" si="0"/>
        <v>38</v>
      </c>
      <c r="BG1" s="4">
        <f t="shared" si="0"/>
        <v>39</v>
      </c>
      <c r="BH1" s="4">
        <f t="shared" si="0"/>
        <v>40</v>
      </c>
      <c r="BI1" s="4">
        <f t="shared" si="0"/>
        <v>41</v>
      </c>
      <c r="BJ1" s="4">
        <f t="shared" si="0"/>
        <v>42</v>
      </c>
      <c r="BK1" s="4">
        <f t="shared" si="0"/>
        <v>43</v>
      </c>
      <c r="BL1" s="4">
        <f t="shared" si="0"/>
        <v>44</v>
      </c>
      <c r="BM1" s="4">
        <f t="shared" si="0"/>
        <v>45</v>
      </c>
      <c r="BN1" s="4">
        <f t="shared" si="0"/>
        <v>46</v>
      </c>
      <c r="BO1" s="4">
        <f t="shared" si="0"/>
        <v>47</v>
      </c>
      <c r="BP1" s="4">
        <f t="shared" si="0"/>
        <v>48</v>
      </c>
      <c r="BQ1" s="4">
        <f t="shared" si="0"/>
        <v>49</v>
      </c>
      <c r="BR1" s="4">
        <f t="shared" si="0"/>
        <v>50</v>
      </c>
      <c r="BS1" s="4">
        <f t="shared" si="0"/>
        <v>51</v>
      </c>
      <c r="BT1" s="4">
        <f t="shared" si="0"/>
        <v>52</v>
      </c>
      <c r="BU1" s="4">
        <f t="shared" si="0"/>
        <v>53</v>
      </c>
      <c r="BV1" s="4">
        <f t="shared" si="0"/>
        <v>54</v>
      </c>
      <c r="BW1" s="4">
        <f t="shared" si="0"/>
        <v>55</v>
      </c>
      <c r="BX1" s="4">
        <f t="shared" si="0"/>
        <v>56</v>
      </c>
      <c r="BY1" s="4">
        <f t="shared" si="0"/>
        <v>57</v>
      </c>
      <c r="BZ1" s="4">
        <f t="shared" si="0"/>
        <v>58</v>
      </c>
      <c r="CA1" s="4">
        <f t="shared" si="0"/>
        <v>59</v>
      </c>
      <c r="CB1" s="4">
        <f t="shared" si="0"/>
        <v>60</v>
      </c>
      <c r="CC1" s="4">
        <f t="shared" si="0"/>
        <v>61</v>
      </c>
      <c r="CD1" s="4">
        <f t="shared" si="0"/>
        <v>62</v>
      </c>
      <c r="CE1" s="4">
        <f t="shared" si="0"/>
        <v>63</v>
      </c>
      <c r="CF1" s="4">
        <f t="shared" si="0"/>
        <v>64</v>
      </c>
      <c r="CG1" s="4">
        <f t="shared" si="0"/>
        <v>65</v>
      </c>
      <c r="CH1" s="4">
        <f t="shared" si="0"/>
        <v>66</v>
      </c>
      <c r="CI1" s="4">
        <f t="shared" ref="CI1:ET1" si="1">IF(CI10="","",CH1+1)</f>
        <v>67</v>
      </c>
      <c r="CJ1" s="4">
        <f t="shared" si="1"/>
        <v>68</v>
      </c>
      <c r="CK1" s="4">
        <f t="shared" si="1"/>
        <v>69</v>
      </c>
      <c r="CL1" s="4">
        <f t="shared" si="1"/>
        <v>70</v>
      </c>
      <c r="CM1" s="4">
        <f t="shared" si="1"/>
        <v>71</v>
      </c>
      <c r="CN1" s="4">
        <f t="shared" si="1"/>
        <v>72</v>
      </c>
      <c r="CO1" s="4">
        <f t="shared" si="1"/>
        <v>73</v>
      </c>
      <c r="CP1" s="4">
        <f t="shared" si="1"/>
        <v>74</v>
      </c>
      <c r="CQ1" s="4">
        <f t="shared" si="1"/>
        <v>75</v>
      </c>
      <c r="CR1" s="4">
        <f t="shared" si="1"/>
        <v>76</v>
      </c>
      <c r="CS1" s="4">
        <f t="shared" si="1"/>
        <v>77</v>
      </c>
      <c r="CT1" s="4">
        <f t="shared" si="1"/>
        <v>78</v>
      </c>
      <c r="CU1" s="4">
        <f t="shared" si="1"/>
        <v>79</v>
      </c>
      <c r="CV1" s="4">
        <f t="shared" si="1"/>
        <v>80</v>
      </c>
      <c r="CW1" s="4">
        <f t="shared" si="1"/>
        <v>81</v>
      </c>
      <c r="CX1" s="4">
        <f t="shared" si="1"/>
        <v>82</v>
      </c>
      <c r="CY1" s="4">
        <f t="shared" si="1"/>
        <v>83</v>
      </c>
      <c r="CZ1" s="4">
        <f t="shared" si="1"/>
        <v>84</v>
      </c>
      <c r="DA1" s="4">
        <f t="shared" si="1"/>
        <v>85</v>
      </c>
      <c r="DB1" s="4">
        <f t="shared" si="1"/>
        <v>86</v>
      </c>
      <c r="DC1" s="4">
        <f t="shared" si="1"/>
        <v>87</v>
      </c>
      <c r="DD1" s="4">
        <f t="shared" si="1"/>
        <v>88</v>
      </c>
      <c r="DE1" s="4">
        <f t="shared" si="1"/>
        <v>89</v>
      </c>
      <c r="DF1" s="4">
        <f t="shared" si="1"/>
        <v>90</v>
      </c>
      <c r="DG1" s="4">
        <f t="shared" si="1"/>
        <v>91</v>
      </c>
      <c r="DH1" s="4">
        <f t="shared" si="1"/>
        <v>92</v>
      </c>
      <c r="DI1" s="4">
        <f t="shared" si="1"/>
        <v>93</v>
      </c>
      <c r="DJ1" s="4">
        <f t="shared" si="1"/>
        <v>94</v>
      </c>
      <c r="DK1" s="4">
        <f t="shared" si="1"/>
        <v>95</v>
      </c>
      <c r="DL1" s="4">
        <f t="shared" si="1"/>
        <v>96</v>
      </c>
      <c r="DM1" s="4">
        <f t="shared" si="1"/>
        <v>97</v>
      </c>
      <c r="DN1" s="4">
        <f t="shared" si="1"/>
        <v>98</v>
      </c>
      <c r="DO1" s="4">
        <f t="shared" si="1"/>
        <v>99</v>
      </c>
      <c r="DP1" s="4">
        <f t="shared" si="1"/>
        <v>100</v>
      </c>
      <c r="DQ1" s="4">
        <f t="shared" si="1"/>
        <v>101</v>
      </c>
      <c r="DR1" s="4">
        <f t="shared" si="1"/>
        <v>102</v>
      </c>
      <c r="DS1" s="4">
        <f t="shared" si="1"/>
        <v>103</v>
      </c>
      <c r="DT1" s="4">
        <f t="shared" si="1"/>
        <v>104</v>
      </c>
      <c r="DU1" s="4">
        <f t="shared" si="1"/>
        <v>105</v>
      </c>
      <c r="DV1" s="4">
        <f t="shared" si="1"/>
        <v>106</v>
      </c>
      <c r="DW1" s="4">
        <f t="shared" si="1"/>
        <v>107</v>
      </c>
      <c r="DX1" s="4">
        <f t="shared" si="1"/>
        <v>108</v>
      </c>
      <c r="DY1" s="4">
        <f t="shared" si="1"/>
        <v>109</v>
      </c>
      <c r="DZ1" s="4">
        <f t="shared" si="1"/>
        <v>110</v>
      </c>
      <c r="EA1" s="4">
        <f t="shared" si="1"/>
        <v>111</v>
      </c>
      <c r="EB1" s="4">
        <f t="shared" si="1"/>
        <v>112</v>
      </c>
      <c r="EC1" s="4">
        <f t="shared" si="1"/>
        <v>113</v>
      </c>
      <c r="ED1" s="4">
        <f t="shared" si="1"/>
        <v>114</v>
      </c>
      <c r="EE1" s="4">
        <f t="shared" si="1"/>
        <v>115</v>
      </c>
      <c r="EF1" s="4">
        <f t="shared" si="1"/>
        <v>116</v>
      </c>
      <c r="EG1" s="4">
        <f t="shared" si="1"/>
        <v>117</v>
      </c>
      <c r="EH1" s="4">
        <f t="shared" si="1"/>
        <v>118</v>
      </c>
      <c r="EI1" s="4">
        <f t="shared" si="1"/>
        <v>119</v>
      </c>
      <c r="EJ1" s="4">
        <f t="shared" si="1"/>
        <v>120</v>
      </c>
      <c r="EK1" s="4">
        <f t="shared" si="1"/>
        <v>121</v>
      </c>
      <c r="EL1" s="4">
        <f t="shared" si="1"/>
        <v>122</v>
      </c>
      <c r="EM1" s="4">
        <f t="shared" si="1"/>
        <v>123</v>
      </c>
      <c r="EN1" s="4">
        <f t="shared" si="1"/>
        <v>124</v>
      </c>
      <c r="EO1" s="4">
        <f t="shared" si="1"/>
        <v>125</v>
      </c>
      <c r="EP1" s="4">
        <f t="shared" si="1"/>
        <v>126</v>
      </c>
      <c r="EQ1" s="4">
        <f t="shared" si="1"/>
        <v>127</v>
      </c>
      <c r="ER1" s="4">
        <f t="shared" si="1"/>
        <v>128</v>
      </c>
      <c r="ES1" s="4">
        <f t="shared" si="1"/>
        <v>129</v>
      </c>
      <c r="ET1" s="4">
        <f t="shared" si="1"/>
        <v>130</v>
      </c>
      <c r="EU1" s="4">
        <f t="shared" ref="EU1:HF1" si="2">IF(EU10="","",ET1+1)</f>
        <v>131</v>
      </c>
      <c r="EV1" s="4">
        <f t="shared" si="2"/>
        <v>132</v>
      </c>
      <c r="EW1" s="4">
        <f t="shared" si="2"/>
        <v>133</v>
      </c>
      <c r="EX1" s="4">
        <f t="shared" si="2"/>
        <v>134</v>
      </c>
      <c r="EY1" s="4">
        <f t="shared" si="2"/>
        <v>135</v>
      </c>
      <c r="EZ1" s="4">
        <f t="shared" si="2"/>
        <v>136</v>
      </c>
      <c r="FA1" s="4">
        <f t="shared" si="2"/>
        <v>137</v>
      </c>
      <c r="FB1" s="4">
        <f t="shared" si="2"/>
        <v>138</v>
      </c>
      <c r="FC1" s="4">
        <f t="shared" si="2"/>
        <v>139</v>
      </c>
      <c r="FD1" s="4">
        <f t="shared" si="2"/>
        <v>140</v>
      </c>
      <c r="FE1" s="4">
        <f t="shared" si="2"/>
        <v>141</v>
      </c>
      <c r="FF1" s="4">
        <f t="shared" si="2"/>
        <v>142</v>
      </c>
      <c r="FG1" s="4">
        <f t="shared" si="2"/>
        <v>143</v>
      </c>
      <c r="FH1" s="4">
        <f t="shared" si="2"/>
        <v>144</v>
      </c>
      <c r="FI1" s="4">
        <f t="shared" si="2"/>
        <v>145</v>
      </c>
      <c r="FJ1" s="4">
        <f t="shared" si="2"/>
        <v>146</v>
      </c>
      <c r="FK1" s="4">
        <f t="shared" si="2"/>
        <v>147</v>
      </c>
      <c r="FL1" s="4">
        <f t="shared" si="2"/>
        <v>148</v>
      </c>
      <c r="FM1" s="4">
        <f t="shared" si="2"/>
        <v>149</v>
      </c>
      <c r="FN1" s="4">
        <f t="shared" si="2"/>
        <v>150</v>
      </c>
      <c r="FO1" s="4">
        <f t="shared" si="2"/>
        <v>151</v>
      </c>
      <c r="FP1" s="4">
        <f t="shared" si="2"/>
        <v>152</v>
      </c>
      <c r="FQ1" s="4">
        <f t="shared" si="2"/>
        <v>153</v>
      </c>
      <c r="FR1" s="4">
        <f t="shared" si="2"/>
        <v>154</v>
      </c>
      <c r="FS1" s="4">
        <f t="shared" si="2"/>
        <v>155</v>
      </c>
      <c r="FT1" s="4">
        <f t="shared" si="2"/>
        <v>156</v>
      </c>
      <c r="FU1" s="4">
        <f t="shared" si="2"/>
        <v>157</v>
      </c>
      <c r="FV1" s="4">
        <f t="shared" si="2"/>
        <v>158</v>
      </c>
      <c r="FW1" s="4">
        <f t="shared" si="2"/>
        <v>159</v>
      </c>
      <c r="FX1" s="4">
        <f t="shared" si="2"/>
        <v>160</v>
      </c>
      <c r="FY1" s="4">
        <f t="shared" si="2"/>
        <v>161</v>
      </c>
      <c r="FZ1" s="4">
        <f t="shared" si="2"/>
        <v>162</v>
      </c>
      <c r="GA1" s="4">
        <f t="shared" si="2"/>
        <v>163</v>
      </c>
      <c r="GB1" s="4">
        <f t="shared" si="2"/>
        <v>164</v>
      </c>
      <c r="GC1" s="4">
        <f t="shared" si="2"/>
        <v>165</v>
      </c>
      <c r="GD1" s="4">
        <f t="shared" si="2"/>
        <v>166</v>
      </c>
      <c r="GE1" s="4">
        <f t="shared" si="2"/>
        <v>167</v>
      </c>
      <c r="GF1" s="4">
        <f t="shared" si="2"/>
        <v>168</v>
      </c>
      <c r="GG1" s="4">
        <f t="shared" si="2"/>
        <v>169</v>
      </c>
      <c r="GH1" s="4">
        <f t="shared" si="2"/>
        <v>170</v>
      </c>
      <c r="GI1" s="4">
        <f t="shared" si="2"/>
        <v>171</v>
      </c>
      <c r="GJ1" s="4">
        <f t="shared" si="2"/>
        <v>172</v>
      </c>
      <c r="GK1" s="4">
        <f t="shared" si="2"/>
        <v>173</v>
      </c>
      <c r="GL1" s="4">
        <f t="shared" si="2"/>
        <v>174</v>
      </c>
      <c r="GM1" s="4">
        <f t="shared" si="2"/>
        <v>175</v>
      </c>
      <c r="GN1" s="4">
        <f t="shared" si="2"/>
        <v>176</v>
      </c>
      <c r="GO1" s="4">
        <f t="shared" si="2"/>
        <v>177</v>
      </c>
      <c r="GP1" s="4">
        <f t="shared" si="2"/>
        <v>178</v>
      </c>
      <c r="GQ1" s="4">
        <f t="shared" si="2"/>
        <v>179</v>
      </c>
      <c r="GR1" s="4">
        <f t="shared" si="2"/>
        <v>180</v>
      </c>
      <c r="GS1" s="4">
        <f t="shared" si="2"/>
        <v>181</v>
      </c>
      <c r="GT1" s="4">
        <f t="shared" si="2"/>
        <v>182</v>
      </c>
      <c r="GU1" s="4">
        <f t="shared" si="2"/>
        <v>183</v>
      </c>
      <c r="GV1" s="4">
        <f t="shared" si="2"/>
        <v>184</v>
      </c>
      <c r="GW1" s="4">
        <f t="shared" si="2"/>
        <v>185</v>
      </c>
      <c r="GX1" s="4">
        <f t="shared" si="2"/>
        <v>186</v>
      </c>
      <c r="GY1" s="4">
        <f t="shared" si="2"/>
        <v>187</v>
      </c>
      <c r="GZ1" s="4">
        <f t="shared" si="2"/>
        <v>188</v>
      </c>
      <c r="HA1" s="4">
        <f t="shared" si="2"/>
        <v>189</v>
      </c>
      <c r="HB1" s="4">
        <f t="shared" si="2"/>
        <v>190</v>
      </c>
      <c r="HC1" s="4">
        <f t="shared" si="2"/>
        <v>191</v>
      </c>
      <c r="HD1" s="4">
        <f t="shared" si="2"/>
        <v>192</v>
      </c>
      <c r="HE1" s="4">
        <f t="shared" si="2"/>
        <v>193</v>
      </c>
      <c r="HF1" s="4">
        <f t="shared" si="2"/>
        <v>194</v>
      </c>
      <c r="HG1" s="4">
        <f t="shared" ref="HG1:JR1" si="3">IF(HG10="","",HF1+1)</f>
        <v>195</v>
      </c>
      <c r="HH1" s="4">
        <f t="shared" si="3"/>
        <v>196</v>
      </c>
      <c r="HI1" s="4">
        <f t="shared" si="3"/>
        <v>197</v>
      </c>
      <c r="HJ1" s="4">
        <f t="shared" si="3"/>
        <v>198</v>
      </c>
      <c r="HK1" s="4" t="str">
        <f t="shared" si="3"/>
        <v/>
      </c>
      <c r="HL1" s="4" t="str">
        <f t="shared" si="3"/>
        <v/>
      </c>
      <c r="HM1" s="4" t="str">
        <f t="shared" si="3"/>
        <v/>
      </c>
      <c r="HN1" s="4" t="str">
        <f t="shared" si="3"/>
        <v/>
      </c>
      <c r="HO1" s="4" t="str">
        <f t="shared" si="3"/>
        <v/>
      </c>
      <c r="HP1" s="4" t="str">
        <f t="shared" si="3"/>
        <v/>
      </c>
      <c r="HQ1" s="4" t="str">
        <f t="shared" si="3"/>
        <v/>
      </c>
      <c r="HR1" s="4" t="str">
        <f t="shared" si="3"/>
        <v/>
      </c>
      <c r="HS1" s="4" t="str">
        <f t="shared" si="3"/>
        <v/>
      </c>
      <c r="HT1" s="4" t="str">
        <f t="shared" si="3"/>
        <v/>
      </c>
      <c r="HU1" s="4" t="str">
        <f t="shared" si="3"/>
        <v/>
      </c>
      <c r="HV1" s="4" t="str">
        <f t="shared" si="3"/>
        <v/>
      </c>
      <c r="HW1" s="4" t="str">
        <f t="shared" si="3"/>
        <v/>
      </c>
      <c r="HX1" s="4" t="str">
        <f t="shared" si="3"/>
        <v/>
      </c>
      <c r="HY1" s="4" t="str">
        <f t="shared" si="3"/>
        <v/>
      </c>
      <c r="HZ1" s="4" t="str">
        <f t="shared" si="3"/>
        <v/>
      </c>
      <c r="IA1" s="4" t="str">
        <f t="shared" si="3"/>
        <v/>
      </c>
      <c r="IB1" s="4" t="str">
        <f t="shared" si="3"/>
        <v/>
      </c>
      <c r="IC1" s="4" t="str">
        <f t="shared" si="3"/>
        <v/>
      </c>
      <c r="ID1" s="4" t="str">
        <f t="shared" si="3"/>
        <v/>
      </c>
      <c r="IE1" s="4" t="str">
        <f t="shared" si="3"/>
        <v/>
      </c>
      <c r="IF1" s="4" t="str">
        <f t="shared" si="3"/>
        <v/>
      </c>
      <c r="IG1" s="4" t="str">
        <f t="shared" si="3"/>
        <v/>
      </c>
      <c r="IH1" s="4" t="str">
        <f t="shared" si="3"/>
        <v/>
      </c>
      <c r="II1" s="4" t="str">
        <f t="shared" si="3"/>
        <v/>
      </c>
      <c r="IJ1" s="4" t="str">
        <f t="shared" si="3"/>
        <v/>
      </c>
      <c r="IK1" s="4" t="str">
        <f t="shared" si="3"/>
        <v/>
      </c>
      <c r="IL1" s="4" t="str">
        <f t="shared" si="3"/>
        <v/>
      </c>
      <c r="IM1" s="4" t="str">
        <f t="shared" si="3"/>
        <v/>
      </c>
      <c r="IN1" s="4" t="str">
        <f t="shared" si="3"/>
        <v/>
      </c>
      <c r="IO1" s="4" t="str">
        <f t="shared" si="3"/>
        <v/>
      </c>
      <c r="IP1" s="4" t="str">
        <f t="shared" si="3"/>
        <v/>
      </c>
      <c r="IQ1" s="4" t="str">
        <f t="shared" si="3"/>
        <v/>
      </c>
      <c r="IR1" s="4" t="str">
        <f t="shared" si="3"/>
        <v/>
      </c>
      <c r="IS1" s="4" t="str">
        <f t="shared" si="3"/>
        <v/>
      </c>
      <c r="IT1" s="4" t="str">
        <f t="shared" si="3"/>
        <v/>
      </c>
      <c r="IU1" s="4" t="str">
        <f t="shared" si="3"/>
        <v/>
      </c>
      <c r="IV1" s="4" t="str">
        <f t="shared" si="3"/>
        <v/>
      </c>
      <c r="IW1" s="4" t="str">
        <f t="shared" si="3"/>
        <v/>
      </c>
      <c r="IX1" s="4" t="str">
        <f t="shared" si="3"/>
        <v/>
      </c>
      <c r="IY1" s="4" t="str">
        <f t="shared" si="3"/>
        <v/>
      </c>
      <c r="IZ1" s="4" t="str">
        <f t="shared" si="3"/>
        <v/>
      </c>
      <c r="JA1" s="4" t="str">
        <f t="shared" si="3"/>
        <v/>
      </c>
      <c r="JB1" s="4" t="str">
        <f t="shared" si="3"/>
        <v/>
      </c>
      <c r="JC1" s="4" t="str">
        <f t="shared" si="3"/>
        <v/>
      </c>
      <c r="JD1" s="4" t="str">
        <f t="shared" si="3"/>
        <v/>
      </c>
      <c r="JE1" s="4" t="str">
        <f t="shared" si="3"/>
        <v/>
      </c>
      <c r="JF1" s="4" t="str">
        <f t="shared" si="3"/>
        <v/>
      </c>
      <c r="JG1" s="4" t="str">
        <f t="shared" si="3"/>
        <v/>
      </c>
      <c r="JH1" s="4" t="str">
        <f t="shared" si="3"/>
        <v/>
      </c>
      <c r="JI1" s="4" t="str">
        <f t="shared" si="3"/>
        <v/>
      </c>
      <c r="JJ1" s="4" t="str">
        <f t="shared" si="3"/>
        <v/>
      </c>
      <c r="JK1" s="4" t="str">
        <f t="shared" si="3"/>
        <v/>
      </c>
      <c r="JL1" s="4" t="str">
        <f t="shared" si="3"/>
        <v/>
      </c>
      <c r="JM1" s="4" t="str">
        <f t="shared" si="3"/>
        <v/>
      </c>
      <c r="JN1" s="4" t="str">
        <f t="shared" si="3"/>
        <v/>
      </c>
      <c r="JO1" s="4" t="str">
        <f t="shared" si="3"/>
        <v/>
      </c>
      <c r="JP1" s="4" t="str">
        <f t="shared" si="3"/>
        <v/>
      </c>
      <c r="JQ1" s="4" t="str">
        <f t="shared" si="3"/>
        <v/>
      </c>
      <c r="JR1" s="4" t="str">
        <f t="shared" si="3"/>
        <v/>
      </c>
      <c r="JS1" s="4" t="str">
        <f t="shared" ref="JS1:LH1" si="4">IF(JS10="","",JR1+1)</f>
        <v/>
      </c>
      <c r="JT1" s="4" t="str">
        <f t="shared" si="4"/>
        <v/>
      </c>
      <c r="JU1" s="4" t="str">
        <f t="shared" si="4"/>
        <v/>
      </c>
      <c r="JV1" s="4" t="str">
        <f t="shared" si="4"/>
        <v/>
      </c>
      <c r="JW1" s="4" t="str">
        <f t="shared" si="4"/>
        <v/>
      </c>
      <c r="JX1" s="4" t="str">
        <f t="shared" si="4"/>
        <v/>
      </c>
      <c r="JY1" s="4" t="str">
        <f t="shared" si="4"/>
        <v/>
      </c>
      <c r="JZ1" s="4" t="str">
        <f t="shared" si="4"/>
        <v/>
      </c>
      <c r="KA1" s="4" t="str">
        <f t="shared" si="4"/>
        <v/>
      </c>
      <c r="KB1" s="4" t="str">
        <f t="shared" si="4"/>
        <v/>
      </c>
      <c r="KC1" s="4" t="str">
        <f t="shared" si="4"/>
        <v/>
      </c>
      <c r="KD1" s="4" t="str">
        <f t="shared" si="4"/>
        <v/>
      </c>
      <c r="KE1" s="4" t="str">
        <f t="shared" si="4"/>
        <v/>
      </c>
      <c r="KF1" s="4" t="str">
        <f t="shared" si="4"/>
        <v/>
      </c>
      <c r="KG1" s="4" t="str">
        <f t="shared" si="4"/>
        <v/>
      </c>
      <c r="KH1" s="4" t="str">
        <f t="shared" si="4"/>
        <v/>
      </c>
      <c r="KI1" s="4" t="str">
        <f t="shared" si="4"/>
        <v/>
      </c>
      <c r="KJ1" s="4" t="str">
        <f t="shared" si="4"/>
        <v/>
      </c>
      <c r="KK1" s="4" t="str">
        <f t="shared" si="4"/>
        <v/>
      </c>
      <c r="KL1" s="4" t="str">
        <f t="shared" si="4"/>
        <v/>
      </c>
      <c r="KM1" s="4" t="str">
        <f t="shared" si="4"/>
        <v/>
      </c>
      <c r="KN1" s="4" t="str">
        <f t="shared" si="4"/>
        <v/>
      </c>
      <c r="KO1" s="4" t="str">
        <f t="shared" si="4"/>
        <v/>
      </c>
      <c r="KP1" s="4" t="str">
        <f t="shared" si="4"/>
        <v/>
      </c>
      <c r="KQ1" s="4" t="str">
        <f t="shared" si="4"/>
        <v/>
      </c>
      <c r="KR1" s="4" t="str">
        <f t="shared" si="4"/>
        <v/>
      </c>
      <c r="KS1" s="4" t="str">
        <f t="shared" si="4"/>
        <v/>
      </c>
      <c r="KT1" s="4" t="str">
        <f t="shared" si="4"/>
        <v/>
      </c>
      <c r="KU1" s="4" t="str">
        <f t="shared" si="4"/>
        <v/>
      </c>
      <c r="KV1" s="4" t="str">
        <f t="shared" si="4"/>
        <v/>
      </c>
      <c r="KW1" s="4" t="str">
        <f t="shared" si="4"/>
        <v/>
      </c>
      <c r="KX1" s="4" t="str">
        <f t="shared" si="4"/>
        <v/>
      </c>
      <c r="KY1" s="4" t="str">
        <f t="shared" si="4"/>
        <v/>
      </c>
      <c r="KZ1" s="4" t="str">
        <f t="shared" si="4"/>
        <v/>
      </c>
      <c r="LA1" s="4" t="str">
        <f t="shared" si="4"/>
        <v/>
      </c>
      <c r="LB1" s="4" t="str">
        <f t="shared" si="4"/>
        <v/>
      </c>
      <c r="LC1" s="4" t="str">
        <f t="shared" si="4"/>
        <v/>
      </c>
      <c r="LD1" s="4" t="str">
        <f t="shared" si="4"/>
        <v/>
      </c>
      <c r="LE1" s="4" t="str">
        <f t="shared" si="4"/>
        <v/>
      </c>
      <c r="LF1" s="4" t="str">
        <f t="shared" si="4"/>
        <v/>
      </c>
      <c r="LG1" s="4" t="str">
        <f t="shared" si="4"/>
        <v/>
      </c>
      <c r="LH1" s="4" t="str">
        <f t="shared" si="4"/>
        <v/>
      </c>
      <c r="LI1" s="4"/>
      <c r="LJ1" s="4"/>
    </row>
    <row r="2" spans="1:322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8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</row>
    <row r="3" spans="1:322" s="1" customFormat="1" ht="10.199999999999999" x14ac:dyDescent="0.2">
      <c r="A3" s="4"/>
      <c r="B3" s="4"/>
      <c r="C3" s="5" t="str">
        <f>главная!C3</f>
        <v>Финмодель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8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</row>
    <row r="4" spans="1:322" s="1" customFormat="1" ht="10.199999999999999" x14ac:dyDescent="0.2">
      <c r="A4" s="4"/>
      <c r="B4" s="4"/>
      <c r="C4" s="5" t="str">
        <f>главная!C4</f>
        <v>Расчет энергоконтракта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8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</row>
    <row r="5" spans="1:322" s="1" customFormat="1" ht="10.199999999999999" x14ac:dyDescent="0.2">
      <c r="A5" s="4"/>
      <c r="B5" s="4"/>
      <c r="C5" s="5" t="str">
        <f>главная!C5</f>
        <v>Калькулятор расчета эффективности инвестпроекта</v>
      </c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8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</row>
    <row r="6" spans="1:322" s="1" customFormat="1" ht="10.199999999999999" x14ac:dyDescent="0.2">
      <c r="A6" s="4"/>
      <c r="B6" s="4"/>
      <c r="C6" s="4" t="s">
        <v>113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8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</row>
    <row r="7" spans="1:322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8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</row>
    <row r="8" spans="1:322" s="26" customFormat="1" ht="10.199999999999999" x14ac:dyDescent="0.2">
      <c r="A8" s="23"/>
      <c r="B8" s="23"/>
      <c r="C8" s="23"/>
      <c r="D8" s="23"/>
      <c r="E8" s="23"/>
      <c r="F8" s="23"/>
      <c r="G8" s="44" t="s">
        <v>6</v>
      </c>
      <c r="H8" s="154"/>
      <c r="I8" s="155" t="s">
        <v>108</v>
      </c>
      <c r="J8" s="156" t="s">
        <v>109</v>
      </c>
      <c r="K8" s="31"/>
      <c r="L8" s="23"/>
      <c r="M8" s="24"/>
      <c r="N8" s="23"/>
      <c r="O8" s="24"/>
      <c r="P8" s="23"/>
      <c r="Q8" s="23"/>
      <c r="R8" s="85"/>
      <c r="S8" s="23"/>
      <c r="T8" s="23"/>
      <c r="U8" s="25" t="str">
        <f>IF(U10="","",MONTH(U10)&amp;" мес")</f>
        <v>7 мес</v>
      </c>
      <c r="V8" s="25" t="str">
        <f>IF(V10="","",MONTH(V10)&amp;" мес")</f>
        <v>8 мес</v>
      </c>
      <c r="W8" s="25" t="str">
        <f t="shared" ref="W8:CH8" si="5">IF(W10="","",MONTH(W10)&amp;" мес")</f>
        <v>9 мес</v>
      </c>
      <c r="X8" s="25" t="str">
        <f t="shared" si="5"/>
        <v>10 мес</v>
      </c>
      <c r="Y8" s="25" t="str">
        <f t="shared" si="5"/>
        <v>11 мес</v>
      </c>
      <c r="Z8" s="25" t="str">
        <f t="shared" si="5"/>
        <v>12 мес</v>
      </c>
      <c r="AA8" s="25" t="str">
        <f t="shared" si="5"/>
        <v>1 мес</v>
      </c>
      <c r="AB8" s="25" t="str">
        <f t="shared" si="5"/>
        <v>2 мес</v>
      </c>
      <c r="AC8" s="25" t="str">
        <f t="shared" si="5"/>
        <v>3 мес</v>
      </c>
      <c r="AD8" s="25" t="str">
        <f t="shared" si="5"/>
        <v>4 мес</v>
      </c>
      <c r="AE8" s="25" t="str">
        <f t="shared" si="5"/>
        <v>5 мес</v>
      </c>
      <c r="AF8" s="25" t="str">
        <f t="shared" si="5"/>
        <v>6 мес</v>
      </c>
      <c r="AG8" s="25" t="str">
        <f t="shared" si="5"/>
        <v>7 мес</v>
      </c>
      <c r="AH8" s="25" t="str">
        <f t="shared" si="5"/>
        <v>8 мес</v>
      </c>
      <c r="AI8" s="25" t="str">
        <f t="shared" si="5"/>
        <v>9 мес</v>
      </c>
      <c r="AJ8" s="25" t="str">
        <f t="shared" si="5"/>
        <v>10 мес</v>
      </c>
      <c r="AK8" s="25" t="str">
        <f t="shared" si="5"/>
        <v>11 мес</v>
      </c>
      <c r="AL8" s="25" t="str">
        <f t="shared" si="5"/>
        <v>12 мес</v>
      </c>
      <c r="AM8" s="25" t="str">
        <f t="shared" si="5"/>
        <v>1 мес</v>
      </c>
      <c r="AN8" s="25" t="str">
        <f t="shared" si="5"/>
        <v>2 мес</v>
      </c>
      <c r="AO8" s="25" t="str">
        <f t="shared" si="5"/>
        <v>3 мес</v>
      </c>
      <c r="AP8" s="25" t="str">
        <f t="shared" si="5"/>
        <v>4 мес</v>
      </c>
      <c r="AQ8" s="25" t="str">
        <f t="shared" si="5"/>
        <v>5 мес</v>
      </c>
      <c r="AR8" s="25" t="str">
        <f t="shared" si="5"/>
        <v>6 мес</v>
      </c>
      <c r="AS8" s="25" t="str">
        <f t="shared" si="5"/>
        <v>7 мес</v>
      </c>
      <c r="AT8" s="25" t="str">
        <f t="shared" si="5"/>
        <v>8 мес</v>
      </c>
      <c r="AU8" s="25" t="str">
        <f t="shared" si="5"/>
        <v>9 мес</v>
      </c>
      <c r="AV8" s="25" t="str">
        <f t="shared" si="5"/>
        <v>10 мес</v>
      </c>
      <c r="AW8" s="25" t="str">
        <f t="shared" si="5"/>
        <v>11 мес</v>
      </c>
      <c r="AX8" s="25" t="str">
        <f t="shared" si="5"/>
        <v>12 мес</v>
      </c>
      <c r="AY8" s="25" t="str">
        <f t="shared" si="5"/>
        <v>1 мес</v>
      </c>
      <c r="AZ8" s="25" t="str">
        <f t="shared" si="5"/>
        <v>2 мес</v>
      </c>
      <c r="BA8" s="25" t="str">
        <f t="shared" si="5"/>
        <v>3 мес</v>
      </c>
      <c r="BB8" s="25" t="str">
        <f t="shared" si="5"/>
        <v>4 мес</v>
      </c>
      <c r="BC8" s="25" t="str">
        <f t="shared" si="5"/>
        <v>5 мес</v>
      </c>
      <c r="BD8" s="25" t="str">
        <f t="shared" si="5"/>
        <v>6 мес</v>
      </c>
      <c r="BE8" s="25" t="str">
        <f t="shared" si="5"/>
        <v>7 мес</v>
      </c>
      <c r="BF8" s="25" t="str">
        <f t="shared" si="5"/>
        <v>8 мес</v>
      </c>
      <c r="BG8" s="25" t="str">
        <f t="shared" si="5"/>
        <v>9 мес</v>
      </c>
      <c r="BH8" s="25" t="str">
        <f t="shared" si="5"/>
        <v>10 мес</v>
      </c>
      <c r="BI8" s="25" t="str">
        <f t="shared" si="5"/>
        <v>11 мес</v>
      </c>
      <c r="BJ8" s="25" t="str">
        <f t="shared" si="5"/>
        <v>12 мес</v>
      </c>
      <c r="BK8" s="25" t="str">
        <f t="shared" si="5"/>
        <v>1 мес</v>
      </c>
      <c r="BL8" s="25" t="str">
        <f t="shared" si="5"/>
        <v>2 мес</v>
      </c>
      <c r="BM8" s="25" t="str">
        <f t="shared" si="5"/>
        <v>3 мес</v>
      </c>
      <c r="BN8" s="25" t="str">
        <f t="shared" si="5"/>
        <v>4 мес</v>
      </c>
      <c r="BO8" s="25" t="str">
        <f t="shared" si="5"/>
        <v>5 мес</v>
      </c>
      <c r="BP8" s="25" t="str">
        <f t="shared" si="5"/>
        <v>6 мес</v>
      </c>
      <c r="BQ8" s="25" t="str">
        <f t="shared" si="5"/>
        <v>7 мес</v>
      </c>
      <c r="BR8" s="25" t="str">
        <f t="shared" si="5"/>
        <v>8 мес</v>
      </c>
      <c r="BS8" s="25" t="str">
        <f t="shared" si="5"/>
        <v>9 мес</v>
      </c>
      <c r="BT8" s="25" t="str">
        <f t="shared" si="5"/>
        <v>10 мес</v>
      </c>
      <c r="BU8" s="25" t="str">
        <f t="shared" si="5"/>
        <v>11 мес</v>
      </c>
      <c r="BV8" s="25" t="str">
        <f t="shared" si="5"/>
        <v>12 мес</v>
      </c>
      <c r="BW8" s="25" t="str">
        <f t="shared" si="5"/>
        <v>1 мес</v>
      </c>
      <c r="BX8" s="25" t="str">
        <f t="shared" si="5"/>
        <v>2 мес</v>
      </c>
      <c r="BY8" s="25" t="str">
        <f t="shared" si="5"/>
        <v>3 мес</v>
      </c>
      <c r="BZ8" s="25" t="str">
        <f t="shared" si="5"/>
        <v>4 мес</v>
      </c>
      <c r="CA8" s="25" t="str">
        <f t="shared" si="5"/>
        <v>5 мес</v>
      </c>
      <c r="CB8" s="25" t="str">
        <f t="shared" si="5"/>
        <v>6 мес</v>
      </c>
      <c r="CC8" s="25" t="str">
        <f t="shared" si="5"/>
        <v>7 мес</v>
      </c>
      <c r="CD8" s="25" t="str">
        <f t="shared" si="5"/>
        <v>8 мес</v>
      </c>
      <c r="CE8" s="25" t="str">
        <f t="shared" si="5"/>
        <v>9 мес</v>
      </c>
      <c r="CF8" s="25" t="str">
        <f t="shared" si="5"/>
        <v>10 мес</v>
      </c>
      <c r="CG8" s="25" t="str">
        <f t="shared" si="5"/>
        <v>11 мес</v>
      </c>
      <c r="CH8" s="25" t="str">
        <f t="shared" si="5"/>
        <v>12 мес</v>
      </c>
      <c r="CI8" s="25" t="str">
        <f t="shared" ref="CI8:ET8" si="6">IF(CI10="","",MONTH(CI10)&amp;" мес")</f>
        <v>1 мес</v>
      </c>
      <c r="CJ8" s="25" t="str">
        <f t="shared" si="6"/>
        <v>2 мес</v>
      </c>
      <c r="CK8" s="25" t="str">
        <f t="shared" si="6"/>
        <v>3 мес</v>
      </c>
      <c r="CL8" s="25" t="str">
        <f t="shared" si="6"/>
        <v>4 мес</v>
      </c>
      <c r="CM8" s="25" t="str">
        <f t="shared" si="6"/>
        <v>5 мес</v>
      </c>
      <c r="CN8" s="25" t="str">
        <f t="shared" si="6"/>
        <v>6 мес</v>
      </c>
      <c r="CO8" s="25" t="str">
        <f t="shared" si="6"/>
        <v>7 мес</v>
      </c>
      <c r="CP8" s="25" t="str">
        <f t="shared" si="6"/>
        <v>8 мес</v>
      </c>
      <c r="CQ8" s="25" t="str">
        <f t="shared" si="6"/>
        <v>9 мес</v>
      </c>
      <c r="CR8" s="25" t="str">
        <f t="shared" si="6"/>
        <v>10 мес</v>
      </c>
      <c r="CS8" s="25" t="str">
        <f t="shared" si="6"/>
        <v>11 мес</v>
      </c>
      <c r="CT8" s="25" t="str">
        <f t="shared" si="6"/>
        <v>12 мес</v>
      </c>
      <c r="CU8" s="25" t="str">
        <f t="shared" si="6"/>
        <v>1 мес</v>
      </c>
      <c r="CV8" s="25" t="str">
        <f t="shared" si="6"/>
        <v>2 мес</v>
      </c>
      <c r="CW8" s="25" t="str">
        <f t="shared" si="6"/>
        <v>3 мес</v>
      </c>
      <c r="CX8" s="25" t="str">
        <f t="shared" si="6"/>
        <v>4 мес</v>
      </c>
      <c r="CY8" s="25" t="str">
        <f t="shared" si="6"/>
        <v>5 мес</v>
      </c>
      <c r="CZ8" s="25" t="str">
        <f t="shared" si="6"/>
        <v>6 мес</v>
      </c>
      <c r="DA8" s="25" t="str">
        <f t="shared" si="6"/>
        <v>7 мес</v>
      </c>
      <c r="DB8" s="25" t="str">
        <f t="shared" si="6"/>
        <v>8 мес</v>
      </c>
      <c r="DC8" s="25" t="str">
        <f t="shared" si="6"/>
        <v>9 мес</v>
      </c>
      <c r="DD8" s="25" t="str">
        <f t="shared" si="6"/>
        <v>10 мес</v>
      </c>
      <c r="DE8" s="25" t="str">
        <f t="shared" si="6"/>
        <v>11 мес</v>
      </c>
      <c r="DF8" s="25" t="str">
        <f t="shared" si="6"/>
        <v>12 мес</v>
      </c>
      <c r="DG8" s="25" t="str">
        <f t="shared" si="6"/>
        <v>1 мес</v>
      </c>
      <c r="DH8" s="25" t="str">
        <f t="shared" si="6"/>
        <v>2 мес</v>
      </c>
      <c r="DI8" s="25" t="str">
        <f t="shared" si="6"/>
        <v>3 мес</v>
      </c>
      <c r="DJ8" s="25" t="str">
        <f t="shared" si="6"/>
        <v>4 мес</v>
      </c>
      <c r="DK8" s="25" t="str">
        <f t="shared" si="6"/>
        <v>5 мес</v>
      </c>
      <c r="DL8" s="25" t="str">
        <f t="shared" si="6"/>
        <v>6 мес</v>
      </c>
      <c r="DM8" s="25" t="str">
        <f t="shared" si="6"/>
        <v>7 мес</v>
      </c>
      <c r="DN8" s="25" t="str">
        <f t="shared" si="6"/>
        <v>8 мес</v>
      </c>
      <c r="DO8" s="25" t="str">
        <f t="shared" si="6"/>
        <v>9 мес</v>
      </c>
      <c r="DP8" s="25" t="str">
        <f t="shared" si="6"/>
        <v>10 мес</v>
      </c>
      <c r="DQ8" s="25" t="str">
        <f t="shared" si="6"/>
        <v>11 мес</v>
      </c>
      <c r="DR8" s="25" t="str">
        <f t="shared" si="6"/>
        <v>12 мес</v>
      </c>
      <c r="DS8" s="25" t="str">
        <f t="shared" si="6"/>
        <v>1 мес</v>
      </c>
      <c r="DT8" s="25" t="str">
        <f t="shared" si="6"/>
        <v>2 мес</v>
      </c>
      <c r="DU8" s="25" t="str">
        <f t="shared" si="6"/>
        <v>3 мес</v>
      </c>
      <c r="DV8" s="25" t="str">
        <f t="shared" si="6"/>
        <v>4 мес</v>
      </c>
      <c r="DW8" s="25" t="str">
        <f t="shared" si="6"/>
        <v>5 мес</v>
      </c>
      <c r="DX8" s="25" t="str">
        <f t="shared" si="6"/>
        <v>6 мес</v>
      </c>
      <c r="DY8" s="25" t="str">
        <f t="shared" si="6"/>
        <v>7 мес</v>
      </c>
      <c r="DZ8" s="25" t="str">
        <f t="shared" si="6"/>
        <v>8 мес</v>
      </c>
      <c r="EA8" s="25" t="str">
        <f t="shared" si="6"/>
        <v>9 мес</v>
      </c>
      <c r="EB8" s="25" t="str">
        <f t="shared" si="6"/>
        <v>10 мес</v>
      </c>
      <c r="EC8" s="25" t="str">
        <f t="shared" si="6"/>
        <v>11 мес</v>
      </c>
      <c r="ED8" s="25" t="str">
        <f t="shared" si="6"/>
        <v>12 мес</v>
      </c>
      <c r="EE8" s="25" t="str">
        <f t="shared" si="6"/>
        <v>1 мес</v>
      </c>
      <c r="EF8" s="25" t="str">
        <f t="shared" si="6"/>
        <v>2 мес</v>
      </c>
      <c r="EG8" s="25" t="str">
        <f t="shared" si="6"/>
        <v>3 мес</v>
      </c>
      <c r="EH8" s="25" t="str">
        <f t="shared" si="6"/>
        <v>4 мес</v>
      </c>
      <c r="EI8" s="25" t="str">
        <f t="shared" si="6"/>
        <v>5 мес</v>
      </c>
      <c r="EJ8" s="25" t="str">
        <f t="shared" si="6"/>
        <v>6 мес</v>
      </c>
      <c r="EK8" s="25" t="str">
        <f t="shared" si="6"/>
        <v>7 мес</v>
      </c>
      <c r="EL8" s="25" t="str">
        <f t="shared" si="6"/>
        <v>8 мес</v>
      </c>
      <c r="EM8" s="25" t="str">
        <f t="shared" si="6"/>
        <v>9 мес</v>
      </c>
      <c r="EN8" s="25" t="str">
        <f t="shared" si="6"/>
        <v>10 мес</v>
      </c>
      <c r="EO8" s="25" t="str">
        <f t="shared" si="6"/>
        <v>11 мес</v>
      </c>
      <c r="EP8" s="25" t="str">
        <f t="shared" si="6"/>
        <v>12 мес</v>
      </c>
      <c r="EQ8" s="25" t="str">
        <f t="shared" si="6"/>
        <v>1 мес</v>
      </c>
      <c r="ER8" s="25" t="str">
        <f t="shared" si="6"/>
        <v>2 мес</v>
      </c>
      <c r="ES8" s="25" t="str">
        <f t="shared" si="6"/>
        <v>3 мес</v>
      </c>
      <c r="ET8" s="25" t="str">
        <f t="shared" si="6"/>
        <v>4 мес</v>
      </c>
      <c r="EU8" s="25" t="str">
        <f t="shared" ref="EU8:HF8" si="7">IF(EU10="","",MONTH(EU10)&amp;" мес")</f>
        <v>5 мес</v>
      </c>
      <c r="EV8" s="25" t="str">
        <f t="shared" si="7"/>
        <v>6 мес</v>
      </c>
      <c r="EW8" s="25" t="str">
        <f t="shared" si="7"/>
        <v>7 мес</v>
      </c>
      <c r="EX8" s="25" t="str">
        <f t="shared" si="7"/>
        <v>8 мес</v>
      </c>
      <c r="EY8" s="25" t="str">
        <f t="shared" si="7"/>
        <v>9 мес</v>
      </c>
      <c r="EZ8" s="25" t="str">
        <f t="shared" si="7"/>
        <v>10 мес</v>
      </c>
      <c r="FA8" s="25" t="str">
        <f t="shared" si="7"/>
        <v>11 мес</v>
      </c>
      <c r="FB8" s="25" t="str">
        <f t="shared" si="7"/>
        <v>12 мес</v>
      </c>
      <c r="FC8" s="25" t="str">
        <f t="shared" si="7"/>
        <v>1 мес</v>
      </c>
      <c r="FD8" s="25" t="str">
        <f t="shared" si="7"/>
        <v>2 мес</v>
      </c>
      <c r="FE8" s="25" t="str">
        <f t="shared" si="7"/>
        <v>3 мес</v>
      </c>
      <c r="FF8" s="25" t="str">
        <f t="shared" si="7"/>
        <v>4 мес</v>
      </c>
      <c r="FG8" s="25" t="str">
        <f t="shared" si="7"/>
        <v>5 мес</v>
      </c>
      <c r="FH8" s="25" t="str">
        <f t="shared" si="7"/>
        <v>6 мес</v>
      </c>
      <c r="FI8" s="25" t="str">
        <f t="shared" si="7"/>
        <v>7 мес</v>
      </c>
      <c r="FJ8" s="25" t="str">
        <f t="shared" si="7"/>
        <v>8 мес</v>
      </c>
      <c r="FK8" s="25" t="str">
        <f t="shared" si="7"/>
        <v>9 мес</v>
      </c>
      <c r="FL8" s="25" t="str">
        <f t="shared" si="7"/>
        <v>10 мес</v>
      </c>
      <c r="FM8" s="25" t="str">
        <f t="shared" si="7"/>
        <v>11 мес</v>
      </c>
      <c r="FN8" s="25" t="str">
        <f t="shared" si="7"/>
        <v>12 мес</v>
      </c>
      <c r="FO8" s="25" t="str">
        <f t="shared" si="7"/>
        <v>1 мес</v>
      </c>
      <c r="FP8" s="25" t="str">
        <f t="shared" si="7"/>
        <v>2 мес</v>
      </c>
      <c r="FQ8" s="25" t="str">
        <f t="shared" si="7"/>
        <v>3 мес</v>
      </c>
      <c r="FR8" s="25" t="str">
        <f t="shared" si="7"/>
        <v>4 мес</v>
      </c>
      <c r="FS8" s="25" t="str">
        <f t="shared" si="7"/>
        <v>5 мес</v>
      </c>
      <c r="FT8" s="25" t="str">
        <f t="shared" si="7"/>
        <v>6 мес</v>
      </c>
      <c r="FU8" s="25" t="str">
        <f t="shared" si="7"/>
        <v>7 мес</v>
      </c>
      <c r="FV8" s="25" t="str">
        <f t="shared" si="7"/>
        <v>8 мес</v>
      </c>
      <c r="FW8" s="25" t="str">
        <f t="shared" si="7"/>
        <v>9 мес</v>
      </c>
      <c r="FX8" s="25" t="str">
        <f t="shared" si="7"/>
        <v>10 мес</v>
      </c>
      <c r="FY8" s="25" t="str">
        <f t="shared" si="7"/>
        <v>11 мес</v>
      </c>
      <c r="FZ8" s="25" t="str">
        <f t="shared" si="7"/>
        <v>12 мес</v>
      </c>
      <c r="GA8" s="25" t="str">
        <f t="shared" si="7"/>
        <v>1 мес</v>
      </c>
      <c r="GB8" s="25" t="str">
        <f t="shared" si="7"/>
        <v>2 мес</v>
      </c>
      <c r="GC8" s="25" t="str">
        <f t="shared" si="7"/>
        <v>3 мес</v>
      </c>
      <c r="GD8" s="25" t="str">
        <f t="shared" si="7"/>
        <v>4 мес</v>
      </c>
      <c r="GE8" s="25" t="str">
        <f t="shared" si="7"/>
        <v>5 мес</v>
      </c>
      <c r="GF8" s="25" t="str">
        <f t="shared" si="7"/>
        <v>6 мес</v>
      </c>
      <c r="GG8" s="25" t="str">
        <f t="shared" si="7"/>
        <v>7 мес</v>
      </c>
      <c r="GH8" s="25" t="str">
        <f t="shared" si="7"/>
        <v>8 мес</v>
      </c>
      <c r="GI8" s="25" t="str">
        <f t="shared" si="7"/>
        <v>9 мес</v>
      </c>
      <c r="GJ8" s="25" t="str">
        <f t="shared" si="7"/>
        <v>10 мес</v>
      </c>
      <c r="GK8" s="25" t="str">
        <f t="shared" si="7"/>
        <v>11 мес</v>
      </c>
      <c r="GL8" s="25" t="str">
        <f t="shared" si="7"/>
        <v>12 мес</v>
      </c>
      <c r="GM8" s="25" t="str">
        <f t="shared" si="7"/>
        <v>1 мес</v>
      </c>
      <c r="GN8" s="25" t="str">
        <f t="shared" si="7"/>
        <v>2 мес</v>
      </c>
      <c r="GO8" s="25" t="str">
        <f t="shared" si="7"/>
        <v>3 мес</v>
      </c>
      <c r="GP8" s="25" t="str">
        <f t="shared" si="7"/>
        <v>4 мес</v>
      </c>
      <c r="GQ8" s="25" t="str">
        <f t="shared" si="7"/>
        <v>5 мес</v>
      </c>
      <c r="GR8" s="25" t="str">
        <f t="shared" si="7"/>
        <v>6 мес</v>
      </c>
      <c r="GS8" s="25" t="str">
        <f t="shared" si="7"/>
        <v>7 мес</v>
      </c>
      <c r="GT8" s="25" t="str">
        <f t="shared" si="7"/>
        <v>8 мес</v>
      </c>
      <c r="GU8" s="25" t="str">
        <f t="shared" si="7"/>
        <v>9 мес</v>
      </c>
      <c r="GV8" s="25" t="str">
        <f t="shared" si="7"/>
        <v>10 мес</v>
      </c>
      <c r="GW8" s="25" t="str">
        <f t="shared" si="7"/>
        <v>11 мес</v>
      </c>
      <c r="GX8" s="25" t="str">
        <f t="shared" si="7"/>
        <v>12 мес</v>
      </c>
      <c r="GY8" s="25" t="str">
        <f t="shared" si="7"/>
        <v>1 мес</v>
      </c>
      <c r="GZ8" s="25" t="str">
        <f t="shared" si="7"/>
        <v>2 мес</v>
      </c>
      <c r="HA8" s="25" t="str">
        <f t="shared" si="7"/>
        <v>3 мес</v>
      </c>
      <c r="HB8" s="25" t="str">
        <f t="shared" si="7"/>
        <v>4 мес</v>
      </c>
      <c r="HC8" s="25" t="str">
        <f t="shared" si="7"/>
        <v>5 мес</v>
      </c>
      <c r="HD8" s="25" t="str">
        <f t="shared" si="7"/>
        <v>6 мес</v>
      </c>
      <c r="HE8" s="25" t="str">
        <f t="shared" si="7"/>
        <v>7 мес</v>
      </c>
      <c r="HF8" s="25" t="str">
        <f t="shared" si="7"/>
        <v>8 мес</v>
      </c>
      <c r="HG8" s="25" t="str">
        <f t="shared" ref="HG8:JR8" si="8">IF(HG10="","",MONTH(HG10)&amp;" мес")</f>
        <v>9 мес</v>
      </c>
      <c r="HH8" s="25" t="str">
        <f t="shared" si="8"/>
        <v>10 мес</v>
      </c>
      <c r="HI8" s="25" t="str">
        <f t="shared" si="8"/>
        <v>11 мес</v>
      </c>
      <c r="HJ8" s="25" t="str">
        <f t="shared" si="8"/>
        <v>12 мес</v>
      </c>
      <c r="HK8" s="25" t="str">
        <f t="shared" si="8"/>
        <v/>
      </c>
      <c r="HL8" s="25" t="str">
        <f t="shared" si="8"/>
        <v/>
      </c>
      <c r="HM8" s="25" t="str">
        <f t="shared" si="8"/>
        <v/>
      </c>
      <c r="HN8" s="25" t="str">
        <f t="shared" si="8"/>
        <v/>
      </c>
      <c r="HO8" s="25" t="str">
        <f t="shared" si="8"/>
        <v/>
      </c>
      <c r="HP8" s="25" t="str">
        <f t="shared" si="8"/>
        <v/>
      </c>
      <c r="HQ8" s="25" t="str">
        <f t="shared" si="8"/>
        <v/>
      </c>
      <c r="HR8" s="25" t="str">
        <f t="shared" si="8"/>
        <v/>
      </c>
      <c r="HS8" s="25" t="str">
        <f t="shared" si="8"/>
        <v/>
      </c>
      <c r="HT8" s="25" t="str">
        <f t="shared" si="8"/>
        <v/>
      </c>
      <c r="HU8" s="25" t="str">
        <f t="shared" si="8"/>
        <v/>
      </c>
      <c r="HV8" s="25" t="str">
        <f t="shared" si="8"/>
        <v/>
      </c>
      <c r="HW8" s="25" t="str">
        <f t="shared" si="8"/>
        <v/>
      </c>
      <c r="HX8" s="25" t="str">
        <f t="shared" si="8"/>
        <v/>
      </c>
      <c r="HY8" s="25" t="str">
        <f t="shared" si="8"/>
        <v/>
      </c>
      <c r="HZ8" s="25" t="str">
        <f t="shared" si="8"/>
        <v/>
      </c>
      <c r="IA8" s="25" t="str">
        <f t="shared" si="8"/>
        <v/>
      </c>
      <c r="IB8" s="25" t="str">
        <f t="shared" si="8"/>
        <v/>
      </c>
      <c r="IC8" s="25" t="str">
        <f t="shared" si="8"/>
        <v/>
      </c>
      <c r="ID8" s="25" t="str">
        <f t="shared" si="8"/>
        <v/>
      </c>
      <c r="IE8" s="25" t="str">
        <f t="shared" si="8"/>
        <v/>
      </c>
      <c r="IF8" s="25" t="str">
        <f t="shared" si="8"/>
        <v/>
      </c>
      <c r="IG8" s="25" t="str">
        <f t="shared" si="8"/>
        <v/>
      </c>
      <c r="IH8" s="25" t="str">
        <f t="shared" si="8"/>
        <v/>
      </c>
      <c r="II8" s="25" t="str">
        <f t="shared" si="8"/>
        <v/>
      </c>
      <c r="IJ8" s="25" t="str">
        <f t="shared" si="8"/>
        <v/>
      </c>
      <c r="IK8" s="25" t="str">
        <f t="shared" si="8"/>
        <v/>
      </c>
      <c r="IL8" s="25" t="str">
        <f t="shared" si="8"/>
        <v/>
      </c>
      <c r="IM8" s="25" t="str">
        <f t="shared" si="8"/>
        <v/>
      </c>
      <c r="IN8" s="25" t="str">
        <f t="shared" si="8"/>
        <v/>
      </c>
      <c r="IO8" s="25" t="str">
        <f t="shared" si="8"/>
        <v/>
      </c>
      <c r="IP8" s="25" t="str">
        <f t="shared" si="8"/>
        <v/>
      </c>
      <c r="IQ8" s="25" t="str">
        <f t="shared" si="8"/>
        <v/>
      </c>
      <c r="IR8" s="25" t="str">
        <f t="shared" si="8"/>
        <v/>
      </c>
      <c r="IS8" s="25" t="str">
        <f t="shared" si="8"/>
        <v/>
      </c>
      <c r="IT8" s="25" t="str">
        <f t="shared" si="8"/>
        <v/>
      </c>
      <c r="IU8" s="25" t="str">
        <f t="shared" si="8"/>
        <v/>
      </c>
      <c r="IV8" s="25" t="str">
        <f t="shared" si="8"/>
        <v/>
      </c>
      <c r="IW8" s="25" t="str">
        <f t="shared" si="8"/>
        <v/>
      </c>
      <c r="IX8" s="25" t="str">
        <f t="shared" si="8"/>
        <v/>
      </c>
      <c r="IY8" s="25" t="str">
        <f t="shared" si="8"/>
        <v/>
      </c>
      <c r="IZ8" s="25" t="str">
        <f t="shared" si="8"/>
        <v/>
      </c>
      <c r="JA8" s="25" t="str">
        <f t="shared" si="8"/>
        <v/>
      </c>
      <c r="JB8" s="25" t="str">
        <f t="shared" si="8"/>
        <v/>
      </c>
      <c r="JC8" s="25" t="str">
        <f t="shared" si="8"/>
        <v/>
      </c>
      <c r="JD8" s="25" t="str">
        <f t="shared" si="8"/>
        <v/>
      </c>
      <c r="JE8" s="25" t="str">
        <f t="shared" si="8"/>
        <v/>
      </c>
      <c r="JF8" s="25" t="str">
        <f t="shared" si="8"/>
        <v/>
      </c>
      <c r="JG8" s="25" t="str">
        <f t="shared" si="8"/>
        <v/>
      </c>
      <c r="JH8" s="25" t="str">
        <f t="shared" si="8"/>
        <v/>
      </c>
      <c r="JI8" s="25" t="str">
        <f t="shared" si="8"/>
        <v/>
      </c>
      <c r="JJ8" s="25" t="str">
        <f t="shared" si="8"/>
        <v/>
      </c>
      <c r="JK8" s="25" t="str">
        <f t="shared" si="8"/>
        <v/>
      </c>
      <c r="JL8" s="25" t="str">
        <f t="shared" si="8"/>
        <v/>
      </c>
      <c r="JM8" s="25" t="str">
        <f t="shared" si="8"/>
        <v/>
      </c>
      <c r="JN8" s="25" t="str">
        <f t="shared" si="8"/>
        <v/>
      </c>
      <c r="JO8" s="25" t="str">
        <f t="shared" si="8"/>
        <v/>
      </c>
      <c r="JP8" s="25" t="str">
        <f t="shared" si="8"/>
        <v/>
      </c>
      <c r="JQ8" s="25" t="str">
        <f t="shared" si="8"/>
        <v/>
      </c>
      <c r="JR8" s="25" t="str">
        <f t="shared" si="8"/>
        <v/>
      </c>
      <c r="JS8" s="25" t="str">
        <f t="shared" ref="JS8:LH8" si="9">IF(JS10="","",MONTH(JS10)&amp;" мес")</f>
        <v/>
      </c>
      <c r="JT8" s="25" t="str">
        <f t="shared" si="9"/>
        <v/>
      </c>
      <c r="JU8" s="25" t="str">
        <f t="shared" si="9"/>
        <v/>
      </c>
      <c r="JV8" s="25" t="str">
        <f t="shared" si="9"/>
        <v/>
      </c>
      <c r="JW8" s="25" t="str">
        <f t="shared" si="9"/>
        <v/>
      </c>
      <c r="JX8" s="25" t="str">
        <f t="shared" si="9"/>
        <v/>
      </c>
      <c r="JY8" s="25" t="str">
        <f t="shared" si="9"/>
        <v/>
      </c>
      <c r="JZ8" s="25" t="str">
        <f t="shared" si="9"/>
        <v/>
      </c>
      <c r="KA8" s="25" t="str">
        <f t="shared" si="9"/>
        <v/>
      </c>
      <c r="KB8" s="25" t="str">
        <f t="shared" si="9"/>
        <v/>
      </c>
      <c r="KC8" s="25" t="str">
        <f t="shared" si="9"/>
        <v/>
      </c>
      <c r="KD8" s="25" t="str">
        <f t="shared" si="9"/>
        <v/>
      </c>
      <c r="KE8" s="25" t="str">
        <f t="shared" si="9"/>
        <v/>
      </c>
      <c r="KF8" s="25" t="str">
        <f t="shared" si="9"/>
        <v/>
      </c>
      <c r="KG8" s="25" t="str">
        <f t="shared" si="9"/>
        <v/>
      </c>
      <c r="KH8" s="25" t="str">
        <f t="shared" si="9"/>
        <v/>
      </c>
      <c r="KI8" s="25" t="str">
        <f t="shared" si="9"/>
        <v/>
      </c>
      <c r="KJ8" s="25" t="str">
        <f t="shared" si="9"/>
        <v/>
      </c>
      <c r="KK8" s="25" t="str">
        <f t="shared" si="9"/>
        <v/>
      </c>
      <c r="KL8" s="25" t="str">
        <f t="shared" si="9"/>
        <v/>
      </c>
      <c r="KM8" s="25" t="str">
        <f t="shared" si="9"/>
        <v/>
      </c>
      <c r="KN8" s="25" t="str">
        <f t="shared" si="9"/>
        <v/>
      </c>
      <c r="KO8" s="25" t="str">
        <f t="shared" si="9"/>
        <v/>
      </c>
      <c r="KP8" s="25" t="str">
        <f t="shared" si="9"/>
        <v/>
      </c>
      <c r="KQ8" s="25" t="str">
        <f t="shared" si="9"/>
        <v/>
      </c>
      <c r="KR8" s="25" t="str">
        <f t="shared" si="9"/>
        <v/>
      </c>
      <c r="KS8" s="25" t="str">
        <f t="shared" si="9"/>
        <v/>
      </c>
      <c r="KT8" s="25" t="str">
        <f t="shared" si="9"/>
        <v/>
      </c>
      <c r="KU8" s="25" t="str">
        <f t="shared" si="9"/>
        <v/>
      </c>
      <c r="KV8" s="25" t="str">
        <f t="shared" si="9"/>
        <v/>
      </c>
      <c r="KW8" s="25" t="str">
        <f t="shared" si="9"/>
        <v/>
      </c>
      <c r="KX8" s="25" t="str">
        <f t="shared" si="9"/>
        <v/>
      </c>
      <c r="KY8" s="25" t="str">
        <f t="shared" si="9"/>
        <v/>
      </c>
      <c r="KZ8" s="25" t="str">
        <f t="shared" si="9"/>
        <v/>
      </c>
      <c r="LA8" s="25" t="str">
        <f t="shared" si="9"/>
        <v/>
      </c>
      <c r="LB8" s="25" t="str">
        <f t="shared" si="9"/>
        <v/>
      </c>
      <c r="LC8" s="25" t="str">
        <f t="shared" si="9"/>
        <v/>
      </c>
      <c r="LD8" s="25" t="str">
        <f t="shared" si="9"/>
        <v/>
      </c>
      <c r="LE8" s="25" t="str">
        <f t="shared" si="9"/>
        <v/>
      </c>
      <c r="LF8" s="25" t="str">
        <f t="shared" si="9"/>
        <v/>
      </c>
      <c r="LG8" s="25" t="str">
        <f t="shared" si="9"/>
        <v/>
      </c>
      <c r="LH8" s="25" t="str">
        <f t="shared" si="9"/>
        <v/>
      </c>
      <c r="LI8" s="23"/>
      <c r="LJ8" s="23"/>
    </row>
    <row r="9" spans="1:322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38" t="s">
        <v>12</v>
      </c>
      <c r="R9" s="87">
        <f>SUMIFS($R$12:$R$10000,$Q$12:$Q$10000,$Q$9)</f>
        <v>0</v>
      </c>
      <c r="S9" s="5"/>
      <c r="T9" s="5"/>
      <c r="U9" s="42">
        <f>IF(главная!$N$13="","",главная!$N$13)</f>
        <v>44378</v>
      </c>
      <c r="V9" s="42">
        <f>IF(U10="","",IF(U10+1&gt;MAX(главная!$10:$10),"",U10+1))</f>
        <v>44409</v>
      </c>
      <c r="W9" s="42">
        <f>IF(V10="","",IF(V10+1&gt;MAX(главная!$10:$10),"",V10+1))</f>
        <v>44440</v>
      </c>
      <c r="X9" s="42">
        <f>IF(W10="","",IF(W10+1&gt;MAX(главная!$10:$10),"",W10+1))</f>
        <v>44470</v>
      </c>
      <c r="Y9" s="42">
        <f>IF(X10="","",IF(X10+1&gt;MAX(главная!$10:$10),"",X10+1))</f>
        <v>44501</v>
      </c>
      <c r="Z9" s="42">
        <f>IF(Y10="","",IF(Y10+1&gt;MAX(главная!$10:$10),"",Y10+1))</f>
        <v>44531</v>
      </c>
      <c r="AA9" s="42">
        <f>IF(Z10="","",IF(Z10+1&gt;MAX(главная!$10:$10),"",Z10+1))</f>
        <v>44562</v>
      </c>
      <c r="AB9" s="42">
        <f>IF(AA10="","",IF(AA10+1&gt;MAX(главная!$10:$10),"",AA10+1))</f>
        <v>44593</v>
      </c>
      <c r="AC9" s="42">
        <f>IF(AB10="","",IF(AB10+1&gt;MAX(главная!$10:$10),"",AB10+1))</f>
        <v>44621</v>
      </c>
      <c r="AD9" s="42">
        <f>IF(AC10="","",IF(AC10+1&gt;MAX(главная!$10:$10),"",AC10+1))</f>
        <v>44652</v>
      </c>
      <c r="AE9" s="42">
        <f>IF(AD10="","",IF(AD10+1&gt;MAX(главная!$10:$10),"",AD10+1))</f>
        <v>44682</v>
      </c>
      <c r="AF9" s="42">
        <f>IF(AE10="","",IF(AE10+1&gt;MAX(главная!$10:$10),"",AE10+1))</f>
        <v>44713</v>
      </c>
      <c r="AG9" s="42">
        <f>IF(AF10="","",IF(AF10+1&gt;MAX(главная!$10:$10),"",AF10+1))</f>
        <v>44743</v>
      </c>
      <c r="AH9" s="42">
        <f>IF(AG10="","",IF(AG10+1&gt;MAX(главная!$10:$10),"",AG10+1))</f>
        <v>44774</v>
      </c>
      <c r="AI9" s="42">
        <f>IF(AH10="","",IF(AH10+1&gt;MAX(главная!$10:$10),"",AH10+1))</f>
        <v>44805</v>
      </c>
      <c r="AJ9" s="42">
        <f>IF(AI10="","",IF(AI10+1&gt;MAX(главная!$10:$10),"",AI10+1))</f>
        <v>44835</v>
      </c>
      <c r="AK9" s="42">
        <f>IF(AJ10="","",IF(AJ10+1&gt;MAX(главная!$10:$10),"",AJ10+1))</f>
        <v>44866</v>
      </c>
      <c r="AL9" s="42">
        <f>IF(AK10="","",IF(AK10+1&gt;MAX(главная!$10:$10),"",AK10+1))</f>
        <v>44896</v>
      </c>
      <c r="AM9" s="42">
        <f>IF(AL10="","",IF(AL10+1&gt;MAX(главная!$10:$10),"",AL10+1))</f>
        <v>44927</v>
      </c>
      <c r="AN9" s="42">
        <f>IF(AM10="","",IF(AM10+1&gt;MAX(главная!$10:$10),"",AM10+1))</f>
        <v>44958</v>
      </c>
      <c r="AO9" s="42">
        <f>IF(AN10="","",IF(AN10+1&gt;MAX(главная!$10:$10),"",AN10+1))</f>
        <v>44986</v>
      </c>
      <c r="AP9" s="42">
        <f>IF(AO10="","",IF(AO10+1&gt;MAX(главная!$10:$10),"",AO10+1))</f>
        <v>45017</v>
      </c>
      <c r="AQ9" s="42">
        <f>IF(AP10="","",IF(AP10+1&gt;MAX(главная!$10:$10),"",AP10+1))</f>
        <v>45047</v>
      </c>
      <c r="AR9" s="42">
        <f>IF(AQ10="","",IF(AQ10+1&gt;MAX(главная!$10:$10),"",AQ10+1))</f>
        <v>45078</v>
      </c>
      <c r="AS9" s="42">
        <f>IF(AR10="","",IF(AR10+1&gt;MAX(главная!$10:$10),"",AR10+1))</f>
        <v>45108</v>
      </c>
      <c r="AT9" s="42">
        <f>IF(AS10="","",IF(AS10+1&gt;MAX(главная!$10:$10),"",AS10+1))</f>
        <v>45139</v>
      </c>
      <c r="AU9" s="42">
        <f>IF(AT10="","",IF(AT10+1&gt;MAX(главная!$10:$10),"",AT10+1))</f>
        <v>45170</v>
      </c>
      <c r="AV9" s="42">
        <f>IF(AU10="","",IF(AU10+1&gt;MAX(главная!$10:$10),"",AU10+1))</f>
        <v>45200</v>
      </c>
      <c r="AW9" s="42">
        <f>IF(AV10="","",IF(AV10+1&gt;MAX(главная!$10:$10),"",AV10+1))</f>
        <v>45231</v>
      </c>
      <c r="AX9" s="42">
        <f>IF(AW10="","",IF(AW10+1&gt;MAX(главная!$10:$10),"",AW10+1))</f>
        <v>45261</v>
      </c>
      <c r="AY9" s="42">
        <f>IF(AX10="","",IF(AX10+1&gt;MAX(главная!$10:$10),"",AX10+1))</f>
        <v>45292</v>
      </c>
      <c r="AZ9" s="42">
        <f>IF(AY10="","",IF(AY10+1&gt;MAX(главная!$10:$10),"",AY10+1))</f>
        <v>45323</v>
      </c>
      <c r="BA9" s="42">
        <f>IF(AZ10="","",IF(AZ10+1&gt;MAX(главная!$10:$10),"",AZ10+1))</f>
        <v>45352</v>
      </c>
      <c r="BB9" s="42">
        <f>IF(BA10="","",IF(BA10+1&gt;MAX(главная!$10:$10),"",BA10+1))</f>
        <v>45383</v>
      </c>
      <c r="BC9" s="42">
        <f>IF(BB10="","",IF(BB10+1&gt;MAX(главная!$10:$10),"",BB10+1))</f>
        <v>45413</v>
      </c>
      <c r="BD9" s="42">
        <f>IF(BC10="","",IF(BC10+1&gt;MAX(главная!$10:$10),"",BC10+1))</f>
        <v>45444</v>
      </c>
      <c r="BE9" s="42">
        <f>IF(BD10="","",IF(BD10+1&gt;MAX(главная!$10:$10),"",BD10+1))</f>
        <v>45474</v>
      </c>
      <c r="BF9" s="42">
        <f>IF(BE10="","",IF(BE10+1&gt;MAX(главная!$10:$10),"",BE10+1))</f>
        <v>45505</v>
      </c>
      <c r="BG9" s="42">
        <f>IF(BF10="","",IF(BF10+1&gt;MAX(главная!$10:$10),"",BF10+1))</f>
        <v>45536</v>
      </c>
      <c r="BH9" s="42">
        <f>IF(BG10="","",IF(BG10+1&gt;MAX(главная!$10:$10),"",BG10+1))</f>
        <v>45566</v>
      </c>
      <c r="BI9" s="42">
        <f>IF(BH10="","",IF(BH10+1&gt;MAX(главная!$10:$10),"",BH10+1))</f>
        <v>45597</v>
      </c>
      <c r="BJ9" s="42">
        <f>IF(BI10="","",IF(BI10+1&gt;MAX(главная!$10:$10),"",BI10+1))</f>
        <v>45627</v>
      </c>
      <c r="BK9" s="42">
        <f>IF(BJ10="","",IF(BJ10+1&gt;MAX(главная!$10:$10),"",BJ10+1))</f>
        <v>45658</v>
      </c>
      <c r="BL9" s="42">
        <f>IF(BK10="","",IF(BK10+1&gt;MAX(главная!$10:$10),"",BK10+1))</f>
        <v>45689</v>
      </c>
      <c r="BM9" s="42">
        <f>IF(BL10="","",IF(BL10+1&gt;MAX(главная!$10:$10),"",BL10+1))</f>
        <v>45717</v>
      </c>
      <c r="BN9" s="42">
        <f>IF(BM10="","",IF(BM10+1&gt;MAX(главная!$10:$10),"",BM10+1))</f>
        <v>45748</v>
      </c>
      <c r="BO9" s="42">
        <f>IF(BN10="","",IF(BN10+1&gt;MAX(главная!$10:$10),"",BN10+1))</f>
        <v>45778</v>
      </c>
      <c r="BP9" s="42">
        <f>IF(BO10="","",IF(BO10+1&gt;MAX(главная!$10:$10),"",BO10+1))</f>
        <v>45809</v>
      </c>
      <c r="BQ9" s="42">
        <f>IF(BP10="","",IF(BP10+1&gt;MAX(главная!$10:$10),"",BP10+1))</f>
        <v>45839</v>
      </c>
      <c r="BR9" s="42">
        <f>IF(BQ10="","",IF(BQ10+1&gt;MAX(главная!$10:$10),"",BQ10+1))</f>
        <v>45870</v>
      </c>
      <c r="BS9" s="42">
        <f>IF(BR10="","",IF(BR10+1&gt;MAX(главная!$10:$10),"",BR10+1))</f>
        <v>45901</v>
      </c>
      <c r="BT9" s="42">
        <f>IF(BS10="","",IF(BS10+1&gt;MAX(главная!$10:$10),"",BS10+1))</f>
        <v>45931</v>
      </c>
      <c r="BU9" s="42">
        <f>IF(BT10="","",IF(BT10+1&gt;MAX(главная!$10:$10),"",BT10+1))</f>
        <v>45962</v>
      </c>
      <c r="BV9" s="42">
        <f>IF(BU10="","",IF(BU10+1&gt;MAX(главная!$10:$10),"",BU10+1))</f>
        <v>45992</v>
      </c>
      <c r="BW9" s="42">
        <f>IF(BV10="","",IF(BV10+1&gt;MAX(главная!$10:$10),"",BV10+1))</f>
        <v>46023</v>
      </c>
      <c r="BX9" s="42">
        <f>IF(BW10="","",IF(BW10+1&gt;MAX(главная!$10:$10),"",BW10+1))</f>
        <v>46054</v>
      </c>
      <c r="BY9" s="42">
        <f>IF(BX10="","",IF(BX10+1&gt;MAX(главная!$10:$10),"",BX10+1))</f>
        <v>46082</v>
      </c>
      <c r="BZ9" s="42">
        <f>IF(BY10="","",IF(BY10+1&gt;MAX(главная!$10:$10),"",BY10+1))</f>
        <v>46113</v>
      </c>
      <c r="CA9" s="42">
        <f>IF(BZ10="","",IF(BZ10+1&gt;MAX(главная!$10:$10),"",BZ10+1))</f>
        <v>46143</v>
      </c>
      <c r="CB9" s="42">
        <f>IF(CA10="","",IF(CA10+1&gt;MAX(главная!$10:$10),"",CA10+1))</f>
        <v>46174</v>
      </c>
      <c r="CC9" s="42">
        <f>IF(CB10="","",IF(CB10+1&gt;MAX(главная!$10:$10),"",CB10+1))</f>
        <v>46204</v>
      </c>
      <c r="CD9" s="42">
        <f>IF(CC10="","",IF(CC10+1&gt;MAX(главная!$10:$10),"",CC10+1))</f>
        <v>46235</v>
      </c>
      <c r="CE9" s="42">
        <f>IF(CD10="","",IF(CD10+1&gt;MAX(главная!$10:$10),"",CD10+1))</f>
        <v>46266</v>
      </c>
      <c r="CF9" s="42">
        <f>IF(CE10="","",IF(CE10+1&gt;MAX(главная!$10:$10),"",CE10+1))</f>
        <v>46296</v>
      </c>
      <c r="CG9" s="42">
        <f>IF(CF10="","",IF(CF10+1&gt;MAX(главная!$10:$10),"",CF10+1))</f>
        <v>46327</v>
      </c>
      <c r="CH9" s="42">
        <f>IF(CG10="","",IF(CG10+1&gt;MAX(главная!$10:$10),"",CG10+1))</f>
        <v>46357</v>
      </c>
      <c r="CI9" s="42">
        <f>IF(CH10="","",IF(CH10+1&gt;MAX(главная!$10:$10),"",CH10+1))</f>
        <v>46388</v>
      </c>
      <c r="CJ9" s="42">
        <f>IF(CI10="","",IF(CI10+1&gt;MAX(главная!$10:$10),"",CI10+1))</f>
        <v>46419</v>
      </c>
      <c r="CK9" s="42">
        <f>IF(CJ10="","",IF(CJ10+1&gt;MAX(главная!$10:$10),"",CJ10+1))</f>
        <v>46447</v>
      </c>
      <c r="CL9" s="42">
        <f>IF(CK10="","",IF(CK10+1&gt;MAX(главная!$10:$10),"",CK10+1))</f>
        <v>46478</v>
      </c>
      <c r="CM9" s="42">
        <f>IF(CL10="","",IF(CL10+1&gt;MAX(главная!$10:$10),"",CL10+1))</f>
        <v>46508</v>
      </c>
      <c r="CN9" s="42">
        <f>IF(CM10="","",IF(CM10+1&gt;MAX(главная!$10:$10),"",CM10+1))</f>
        <v>46539</v>
      </c>
      <c r="CO9" s="42">
        <f>IF(CN10="","",IF(CN10+1&gt;MAX(главная!$10:$10),"",CN10+1))</f>
        <v>46569</v>
      </c>
      <c r="CP9" s="42">
        <f>IF(CO10="","",IF(CO10+1&gt;MAX(главная!$10:$10),"",CO10+1))</f>
        <v>46600</v>
      </c>
      <c r="CQ9" s="42">
        <f>IF(CP10="","",IF(CP10+1&gt;MAX(главная!$10:$10),"",CP10+1))</f>
        <v>46631</v>
      </c>
      <c r="CR9" s="42">
        <f>IF(CQ10="","",IF(CQ10+1&gt;MAX(главная!$10:$10),"",CQ10+1))</f>
        <v>46661</v>
      </c>
      <c r="CS9" s="42">
        <f>IF(CR10="","",IF(CR10+1&gt;MAX(главная!$10:$10),"",CR10+1))</f>
        <v>46692</v>
      </c>
      <c r="CT9" s="42">
        <f>IF(CS10="","",IF(CS10+1&gt;MAX(главная!$10:$10),"",CS10+1))</f>
        <v>46722</v>
      </c>
      <c r="CU9" s="42">
        <f>IF(CT10="","",IF(CT10+1&gt;MAX(главная!$10:$10),"",CT10+1))</f>
        <v>46753</v>
      </c>
      <c r="CV9" s="42">
        <f>IF(CU10="","",IF(CU10+1&gt;MAX(главная!$10:$10),"",CU10+1))</f>
        <v>46784</v>
      </c>
      <c r="CW9" s="42">
        <f>IF(CV10="","",IF(CV10+1&gt;MAX(главная!$10:$10),"",CV10+1))</f>
        <v>46813</v>
      </c>
      <c r="CX9" s="42">
        <f>IF(CW10="","",IF(CW10+1&gt;MAX(главная!$10:$10),"",CW10+1))</f>
        <v>46844</v>
      </c>
      <c r="CY9" s="42">
        <f>IF(CX10="","",IF(CX10+1&gt;MAX(главная!$10:$10),"",CX10+1))</f>
        <v>46874</v>
      </c>
      <c r="CZ9" s="42">
        <f>IF(CY10="","",IF(CY10+1&gt;MAX(главная!$10:$10),"",CY10+1))</f>
        <v>46905</v>
      </c>
      <c r="DA9" s="42">
        <f>IF(CZ10="","",IF(CZ10+1&gt;MAX(главная!$10:$10),"",CZ10+1))</f>
        <v>46935</v>
      </c>
      <c r="DB9" s="42">
        <f>IF(DA10="","",IF(DA10+1&gt;MAX(главная!$10:$10),"",DA10+1))</f>
        <v>46966</v>
      </c>
      <c r="DC9" s="42">
        <f>IF(DB10="","",IF(DB10+1&gt;MAX(главная!$10:$10),"",DB10+1))</f>
        <v>46997</v>
      </c>
      <c r="DD9" s="42">
        <f>IF(DC10="","",IF(DC10+1&gt;MAX(главная!$10:$10),"",DC10+1))</f>
        <v>47027</v>
      </c>
      <c r="DE9" s="42">
        <f>IF(DD10="","",IF(DD10+1&gt;MAX(главная!$10:$10),"",DD10+1))</f>
        <v>47058</v>
      </c>
      <c r="DF9" s="42">
        <f>IF(DE10="","",IF(DE10+1&gt;MAX(главная!$10:$10),"",DE10+1))</f>
        <v>47088</v>
      </c>
      <c r="DG9" s="42">
        <f>IF(DF10="","",IF(DF10+1&gt;MAX(главная!$10:$10),"",DF10+1))</f>
        <v>47119</v>
      </c>
      <c r="DH9" s="42">
        <f>IF(DG10="","",IF(DG10+1&gt;MAX(главная!$10:$10),"",DG10+1))</f>
        <v>47150</v>
      </c>
      <c r="DI9" s="42">
        <f>IF(DH10="","",IF(DH10+1&gt;MAX(главная!$10:$10),"",DH10+1))</f>
        <v>47178</v>
      </c>
      <c r="DJ9" s="42">
        <f>IF(DI10="","",IF(DI10+1&gt;MAX(главная!$10:$10),"",DI10+1))</f>
        <v>47209</v>
      </c>
      <c r="DK9" s="42">
        <f>IF(DJ10="","",IF(DJ10+1&gt;MAX(главная!$10:$10),"",DJ10+1))</f>
        <v>47239</v>
      </c>
      <c r="DL9" s="42">
        <f>IF(DK10="","",IF(DK10+1&gt;MAX(главная!$10:$10),"",DK10+1))</f>
        <v>47270</v>
      </c>
      <c r="DM9" s="42">
        <f>IF(DL10="","",IF(DL10+1&gt;MAX(главная!$10:$10),"",DL10+1))</f>
        <v>47300</v>
      </c>
      <c r="DN9" s="42">
        <f>IF(DM10="","",IF(DM10+1&gt;MAX(главная!$10:$10),"",DM10+1))</f>
        <v>47331</v>
      </c>
      <c r="DO9" s="42">
        <f>IF(DN10="","",IF(DN10+1&gt;MAX(главная!$10:$10),"",DN10+1))</f>
        <v>47362</v>
      </c>
      <c r="DP9" s="42">
        <f>IF(DO10="","",IF(DO10+1&gt;MAX(главная!$10:$10),"",DO10+1))</f>
        <v>47392</v>
      </c>
      <c r="DQ9" s="42">
        <f>IF(DP10="","",IF(DP10+1&gt;MAX(главная!$10:$10),"",DP10+1))</f>
        <v>47423</v>
      </c>
      <c r="DR9" s="42">
        <f>IF(DQ10="","",IF(DQ10+1&gt;MAX(главная!$10:$10),"",DQ10+1))</f>
        <v>47453</v>
      </c>
      <c r="DS9" s="42">
        <f>IF(DR10="","",IF(DR10+1&gt;MAX(главная!$10:$10),"",DR10+1))</f>
        <v>47484</v>
      </c>
      <c r="DT9" s="42">
        <f>IF(DS10="","",IF(DS10+1&gt;MAX(главная!$10:$10),"",DS10+1))</f>
        <v>47515</v>
      </c>
      <c r="DU9" s="42">
        <f>IF(DT10="","",IF(DT10+1&gt;MAX(главная!$10:$10),"",DT10+1))</f>
        <v>47543</v>
      </c>
      <c r="DV9" s="42">
        <f>IF(DU10="","",IF(DU10+1&gt;MAX(главная!$10:$10),"",DU10+1))</f>
        <v>47574</v>
      </c>
      <c r="DW9" s="42">
        <f>IF(DV10="","",IF(DV10+1&gt;MAX(главная!$10:$10),"",DV10+1))</f>
        <v>47604</v>
      </c>
      <c r="DX9" s="42">
        <f>IF(DW10="","",IF(DW10+1&gt;MAX(главная!$10:$10),"",DW10+1))</f>
        <v>47635</v>
      </c>
      <c r="DY9" s="42">
        <f>IF(DX10="","",IF(DX10+1&gt;MAX(главная!$10:$10),"",DX10+1))</f>
        <v>47665</v>
      </c>
      <c r="DZ9" s="42">
        <f>IF(DY10="","",IF(DY10+1&gt;MAX(главная!$10:$10),"",DY10+1))</f>
        <v>47696</v>
      </c>
      <c r="EA9" s="42">
        <f>IF(DZ10="","",IF(DZ10+1&gt;MAX(главная!$10:$10),"",DZ10+1))</f>
        <v>47727</v>
      </c>
      <c r="EB9" s="42">
        <f>IF(EA10="","",IF(EA10+1&gt;MAX(главная!$10:$10),"",EA10+1))</f>
        <v>47757</v>
      </c>
      <c r="EC9" s="42">
        <f>IF(EB10="","",IF(EB10+1&gt;MAX(главная!$10:$10),"",EB10+1))</f>
        <v>47788</v>
      </c>
      <c r="ED9" s="42">
        <f>IF(EC10="","",IF(EC10+1&gt;MAX(главная!$10:$10),"",EC10+1))</f>
        <v>47818</v>
      </c>
      <c r="EE9" s="42">
        <f>IF(ED10="","",IF(ED10+1&gt;MAX(главная!$10:$10),"",ED10+1))</f>
        <v>47849</v>
      </c>
      <c r="EF9" s="42">
        <f>IF(EE10="","",IF(EE10+1&gt;MAX(главная!$10:$10),"",EE10+1))</f>
        <v>47880</v>
      </c>
      <c r="EG9" s="42">
        <f>IF(EF10="","",IF(EF10+1&gt;MAX(главная!$10:$10),"",EF10+1))</f>
        <v>47908</v>
      </c>
      <c r="EH9" s="42">
        <f>IF(EG10="","",IF(EG10+1&gt;MAX(главная!$10:$10),"",EG10+1))</f>
        <v>47939</v>
      </c>
      <c r="EI9" s="42">
        <f>IF(EH10="","",IF(EH10+1&gt;MAX(главная!$10:$10),"",EH10+1))</f>
        <v>47969</v>
      </c>
      <c r="EJ9" s="42">
        <f>IF(EI10="","",IF(EI10+1&gt;MAX(главная!$10:$10),"",EI10+1))</f>
        <v>48000</v>
      </c>
      <c r="EK9" s="42">
        <f>IF(EJ10="","",IF(EJ10+1&gt;MAX(главная!$10:$10),"",EJ10+1))</f>
        <v>48030</v>
      </c>
      <c r="EL9" s="42">
        <f>IF(EK10="","",IF(EK10+1&gt;MAX(главная!$10:$10),"",EK10+1))</f>
        <v>48061</v>
      </c>
      <c r="EM9" s="42">
        <f>IF(EL10="","",IF(EL10+1&gt;MAX(главная!$10:$10),"",EL10+1))</f>
        <v>48092</v>
      </c>
      <c r="EN9" s="42">
        <f>IF(EM10="","",IF(EM10+1&gt;MAX(главная!$10:$10),"",EM10+1))</f>
        <v>48122</v>
      </c>
      <c r="EO9" s="42">
        <f>IF(EN10="","",IF(EN10+1&gt;MAX(главная!$10:$10),"",EN10+1))</f>
        <v>48153</v>
      </c>
      <c r="EP9" s="42">
        <f>IF(EO10="","",IF(EO10+1&gt;MAX(главная!$10:$10),"",EO10+1))</f>
        <v>48183</v>
      </c>
      <c r="EQ9" s="42">
        <f>IF(EP10="","",IF(EP10+1&gt;MAX(главная!$10:$10),"",EP10+1))</f>
        <v>48214</v>
      </c>
      <c r="ER9" s="42">
        <f>IF(EQ10="","",IF(EQ10+1&gt;MAX(главная!$10:$10),"",EQ10+1))</f>
        <v>48245</v>
      </c>
      <c r="ES9" s="42">
        <f>IF(ER10="","",IF(ER10+1&gt;MAX(главная!$10:$10),"",ER10+1))</f>
        <v>48274</v>
      </c>
      <c r="ET9" s="42">
        <f>IF(ES10="","",IF(ES10+1&gt;MAX(главная!$10:$10),"",ES10+1))</f>
        <v>48305</v>
      </c>
      <c r="EU9" s="42">
        <f>IF(ET10="","",IF(ET10+1&gt;MAX(главная!$10:$10),"",ET10+1))</f>
        <v>48335</v>
      </c>
      <c r="EV9" s="42">
        <f>IF(EU10="","",IF(EU10+1&gt;MAX(главная!$10:$10),"",EU10+1))</f>
        <v>48366</v>
      </c>
      <c r="EW9" s="42">
        <f>IF(EV10="","",IF(EV10+1&gt;MAX(главная!$10:$10),"",EV10+1))</f>
        <v>48396</v>
      </c>
      <c r="EX9" s="42">
        <f>IF(EW10="","",IF(EW10+1&gt;MAX(главная!$10:$10),"",EW10+1))</f>
        <v>48427</v>
      </c>
      <c r="EY9" s="42">
        <f>IF(EX10="","",IF(EX10+1&gt;MAX(главная!$10:$10),"",EX10+1))</f>
        <v>48458</v>
      </c>
      <c r="EZ9" s="42">
        <f>IF(EY10="","",IF(EY10+1&gt;MAX(главная!$10:$10),"",EY10+1))</f>
        <v>48488</v>
      </c>
      <c r="FA9" s="42">
        <f>IF(EZ10="","",IF(EZ10+1&gt;MAX(главная!$10:$10),"",EZ10+1))</f>
        <v>48519</v>
      </c>
      <c r="FB9" s="42">
        <f>IF(FA10="","",IF(FA10+1&gt;MAX(главная!$10:$10),"",FA10+1))</f>
        <v>48549</v>
      </c>
      <c r="FC9" s="42">
        <f>IF(FB10="","",IF(FB10+1&gt;MAX(главная!$10:$10),"",FB10+1))</f>
        <v>48580</v>
      </c>
      <c r="FD9" s="42">
        <f>IF(FC10="","",IF(FC10+1&gt;MAX(главная!$10:$10),"",FC10+1))</f>
        <v>48611</v>
      </c>
      <c r="FE9" s="42">
        <f>IF(FD10="","",IF(FD10+1&gt;MAX(главная!$10:$10),"",FD10+1))</f>
        <v>48639</v>
      </c>
      <c r="FF9" s="42">
        <f>IF(FE10="","",IF(FE10+1&gt;MAX(главная!$10:$10),"",FE10+1))</f>
        <v>48670</v>
      </c>
      <c r="FG9" s="42">
        <f>IF(FF10="","",IF(FF10+1&gt;MAX(главная!$10:$10),"",FF10+1))</f>
        <v>48700</v>
      </c>
      <c r="FH9" s="42">
        <f>IF(FG10="","",IF(FG10+1&gt;MAX(главная!$10:$10),"",FG10+1))</f>
        <v>48731</v>
      </c>
      <c r="FI9" s="42">
        <f>IF(FH10="","",IF(FH10+1&gt;MAX(главная!$10:$10),"",FH10+1))</f>
        <v>48761</v>
      </c>
      <c r="FJ9" s="42">
        <f>IF(FI10="","",IF(FI10+1&gt;MAX(главная!$10:$10),"",FI10+1))</f>
        <v>48792</v>
      </c>
      <c r="FK9" s="42">
        <f>IF(FJ10="","",IF(FJ10+1&gt;MAX(главная!$10:$10),"",FJ10+1))</f>
        <v>48823</v>
      </c>
      <c r="FL9" s="42">
        <f>IF(FK10="","",IF(FK10+1&gt;MAX(главная!$10:$10),"",FK10+1))</f>
        <v>48853</v>
      </c>
      <c r="FM9" s="42">
        <f>IF(FL10="","",IF(FL10+1&gt;MAX(главная!$10:$10),"",FL10+1))</f>
        <v>48884</v>
      </c>
      <c r="FN9" s="42">
        <f>IF(FM10="","",IF(FM10+1&gt;MAX(главная!$10:$10),"",FM10+1))</f>
        <v>48914</v>
      </c>
      <c r="FO9" s="42">
        <f>IF(FN10="","",IF(FN10+1&gt;MAX(главная!$10:$10),"",FN10+1))</f>
        <v>48945</v>
      </c>
      <c r="FP9" s="42">
        <f>IF(FO10="","",IF(FO10+1&gt;MAX(главная!$10:$10),"",FO10+1))</f>
        <v>48976</v>
      </c>
      <c r="FQ9" s="42">
        <f>IF(FP10="","",IF(FP10+1&gt;MAX(главная!$10:$10),"",FP10+1))</f>
        <v>49004</v>
      </c>
      <c r="FR9" s="42">
        <f>IF(FQ10="","",IF(FQ10+1&gt;MAX(главная!$10:$10),"",FQ10+1))</f>
        <v>49035</v>
      </c>
      <c r="FS9" s="42">
        <f>IF(FR10="","",IF(FR10+1&gt;MAX(главная!$10:$10),"",FR10+1))</f>
        <v>49065</v>
      </c>
      <c r="FT9" s="42">
        <f>IF(FS10="","",IF(FS10+1&gt;MAX(главная!$10:$10),"",FS10+1))</f>
        <v>49096</v>
      </c>
      <c r="FU9" s="42">
        <f>IF(FT10="","",IF(FT10+1&gt;MAX(главная!$10:$10),"",FT10+1))</f>
        <v>49126</v>
      </c>
      <c r="FV9" s="42">
        <f>IF(FU10="","",IF(FU10+1&gt;MAX(главная!$10:$10),"",FU10+1))</f>
        <v>49157</v>
      </c>
      <c r="FW9" s="42">
        <f>IF(FV10="","",IF(FV10+1&gt;MAX(главная!$10:$10),"",FV10+1))</f>
        <v>49188</v>
      </c>
      <c r="FX9" s="42">
        <f>IF(FW10="","",IF(FW10+1&gt;MAX(главная!$10:$10),"",FW10+1))</f>
        <v>49218</v>
      </c>
      <c r="FY9" s="42">
        <f>IF(FX10="","",IF(FX10+1&gt;MAX(главная!$10:$10),"",FX10+1))</f>
        <v>49249</v>
      </c>
      <c r="FZ9" s="42">
        <f>IF(FY10="","",IF(FY10+1&gt;MAX(главная!$10:$10),"",FY10+1))</f>
        <v>49279</v>
      </c>
      <c r="GA9" s="42">
        <f>IF(FZ10="","",IF(FZ10+1&gt;MAX(главная!$10:$10),"",FZ10+1))</f>
        <v>49310</v>
      </c>
      <c r="GB9" s="42">
        <f>IF(GA10="","",IF(GA10+1&gt;MAX(главная!$10:$10),"",GA10+1))</f>
        <v>49341</v>
      </c>
      <c r="GC9" s="42">
        <f>IF(GB10="","",IF(GB10+1&gt;MAX(главная!$10:$10),"",GB10+1))</f>
        <v>49369</v>
      </c>
      <c r="GD9" s="42">
        <f>IF(GC10="","",IF(GC10+1&gt;MAX(главная!$10:$10),"",GC10+1))</f>
        <v>49400</v>
      </c>
      <c r="GE9" s="42">
        <f>IF(GD10="","",IF(GD10+1&gt;MAX(главная!$10:$10),"",GD10+1))</f>
        <v>49430</v>
      </c>
      <c r="GF9" s="42">
        <f>IF(GE10="","",IF(GE10+1&gt;MAX(главная!$10:$10),"",GE10+1))</f>
        <v>49461</v>
      </c>
      <c r="GG9" s="42">
        <f>IF(GF10="","",IF(GF10+1&gt;MAX(главная!$10:$10),"",GF10+1))</f>
        <v>49491</v>
      </c>
      <c r="GH9" s="42">
        <f>IF(GG10="","",IF(GG10+1&gt;MAX(главная!$10:$10),"",GG10+1))</f>
        <v>49522</v>
      </c>
      <c r="GI9" s="42">
        <f>IF(GH10="","",IF(GH10+1&gt;MAX(главная!$10:$10),"",GH10+1))</f>
        <v>49553</v>
      </c>
      <c r="GJ9" s="42">
        <f>IF(GI10="","",IF(GI10+1&gt;MAX(главная!$10:$10),"",GI10+1))</f>
        <v>49583</v>
      </c>
      <c r="GK9" s="42">
        <f>IF(GJ10="","",IF(GJ10+1&gt;MAX(главная!$10:$10),"",GJ10+1))</f>
        <v>49614</v>
      </c>
      <c r="GL9" s="42">
        <f>IF(GK10="","",IF(GK10+1&gt;MAX(главная!$10:$10),"",GK10+1))</f>
        <v>49644</v>
      </c>
      <c r="GM9" s="42">
        <f>IF(GL10="","",IF(GL10+1&gt;MAX(главная!$10:$10),"",GL10+1))</f>
        <v>49675</v>
      </c>
      <c r="GN9" s="42">
        <f>IF(GM10="","",IF(GM10+1&gt;MAX(главная!$10:$10),"",GM10+1))</f>
        <v>49706</v>
      </c>
      <c r="GO9" s="42">
        <f>IF(GN10="","",IF(GN10+1&gt;MAX(главная!$10:$10),"",GN10+1))</f>
        <v>49735</v>
      </c>
      <c r="GP9" s="42">
        <f>IF(GO10="","",IF(GO10+1&gt;MAX(главная!$10:$10),"",GO10+1))</f>
        <v>49766</v>
      </c>
      <c r="GQ9" s="42">
        <f>IF(GP10="","",IF(GP10+1&gt;MAX(главная!$10:$10),"",GP10+1))</f>
        <v>49796</v>
      </c>
      <c r="GR9" s="42">
        <f>IF(GQ10="","",IF(GQ10+1&gt;MAX(главная!$10:$10),"",GQ10+1))</f>
        <v>49827</v>
      </c>
      <c r="GS9" s="42">
        <f>IF(GR10="","",IF(GR10+1&gt;MAX(главная!$10:$10),"",GR10+1))</f>
        <v>49857</v>
      </c>
      <c r="GT9" s="42">
        <f>IF(GS10="","",IF(GS10+1&gt;MAX(главная!$10:$10),"",GS10+1))</f>
        <v>49888</v>
      </c>
      <c r="GU9" s="42">
        <f>IF(GT10="","",IF(GT10+1&gt;MAX(главная!$10:$10),"",GT10+1))</f>
        <v>49919</v>
      </c>
      <c r="GV9" s="42">
        <f>IF(GU10="","",IF(GU10+1&gt;MAX(главная!$10:$10),"",GU10+1))</f>
        <v>49949</v>
      </c>
      <c r="GW9" s="42">
        <f>IF(GV10="","",IF(GV10+1&gt;MAX(главная!$10:$10),"",GV10+1))</f>
        <v>49980</v>
      </c>
      <c r="GX9" s="42">
        <f>IF(GW10="","",IF(GW10+1&gt;MAX(главная!$10:$10),"",GW10+1))</f>
        <v>50010</v>
      </c>
      <c r="GY9" s="42">
        <f>IF(GX10="","",IF(GX10+1&gt;MAX(главная!$10:$10),"",GX10+1))</f>
        <v>50041</v>
      </c>
      <c r="GZ9" s="42">
        <f>IF(GY10="","",IF(GY10+1&gt;MAX(главная!$10:$10),"",GY10+1))</f>
        <v>50072</v>
      </c>
      <c r="HA9" s="42">
        <f>IF(GZ10="","",IF(GZ10+1&gt;MAX(главная!$10:$10),"",GZ10+1))</f>
        <v>50100</v>
      </c>
      <c r="HB9" s="42">
        <f>IF(HA10="","",IF(HA10+1&gt;MAX(главная!$10:$10),"",HA10+1))</f>
        <v>50131</v>
      </c>
      <c r="HC9" s="42">
        <f>IF(HB10="","",IF(HB10+1&gt;MAX(главная!$10:$10),"",HB10+1))</f>
        <v>50161</v>
      </c>
      <c r="HD9" s="42">
        <f>IF(HC10="","",IF(HC10+1&gt;MAX(главная!$10:$10),"",HC10+1))</f>
        <v>50192</v>
      </c>
      <c r="HE9" s="42">
        <f>IF(HD10="","",IF(HD10+1&gt;MAX(главная!$10:$10),"",HD10+1))</f>
        <v>50222</v>
      </c>
      <c r="HF9" s="42">
        <f>IF(HE10="","",IF(HE10+1&gt;MAX(главная!$10:$10),"",HE10+1))</f>
        <v>50253</v>
      </c>
      <c r="HG9" s="42">
        <f>IF(HF10="","",IF(HF10+1&gt;MAX(главная!$10:$10),"",HF10+1))</f>
        <v>50284</v>
      </c>
      <c r="HH9" s="42">
        <f>IF(HG10="","",IF(HG10+1&gt;MAX(главная!$10:$10),"",HG10+1))</f>
        <v>50314</v>
      </c>
      <c r="HI9" s="42">
        <f>IF(HH10="","",IF(HH10+1&gt;MAX(главная!$10:$10),"",HH10+1))</f>
        <v>50345</v>
      </c>
      <c r="HJ9" s="42">
        <f>IF(HI10="","",IF(HI10+1&gt;MAX(главная!$10:$10),"",HI10+1))</f>
        <v>50375</v>
      </c>
      <c r="HK9" s="42" t="str">
        <f>IF(HJ10="","",IF(HJ10+1&gt;MAX(главная!$10:$10),"",HJ10+1))</f>
        <v/>
      </c>
      <c r="HL9" s="42" t="str">
        <f>IF(HK10="","",IF(HK10+1&gt;MAX(главная!$10:$10),"",HK10+1))</f>
        <v/>
      </c>
      <c r="HM9" s="42" t="str">
        <f>IF(HL10="","",IF(HL10+1&gt;MAX(главная!$10:$10),"",HL10+1))</f>
        <v/>
      </c>
      <c r="HN9" s="42" t="str">
        <f>IF(HM10="","",IF(HM10+1&gt;MAX(главная!$10:$10),"",HM10+1))</f>
        <v/>
      </c>
      <c r="HO9" s="42" t="str">
        <f>IF(HN10="","",IF(HN10+1&gt;MAX(главная!$10:$10),"",HN10+1))</f>
        <v/>
      </c>
      <c r="HP9" s="42" t="str">
        <f>IF(HO10="","",IF(HO10+1&gt;MAX(главная!$10:$10),"",HO10+1))</f>
        <v/>
      </c>
      <c r="HQ9" s="42" t="str">
        <f>IF(HP10="","",IF(HP10+1&gt;MAX(главная!$10:$10),"",HP10+1))</f>
        <v/>
      </c>
      <c r="HR9" s="42" t="str">
        <f>IF(HQ10="","",IF(HQ10+1&gt;MAX(главная!$10:$10),"",HQ10+1))</f>
        <v/>
      </c>
      <c r="HS9" s="42" t="str">
        <f>IF(HR10="","",IF(HR10+1&gt;MAX(главная!$10:$10),"",HR10+1))</f>
        <v/>
      </c>
      <c r="HT9" s="42" t="str">
        <f>IF(HS10="","",IF(HS10+1&gt;MAX(главная!$10:$10),"",HS10+1))</f>
        <v/>
      </c>
      <c r="HU9" s="42" t="str">
        <f>IF(HT10="","",IF(HT10+1&gt;MAX(главная!$10:$10),"",HT10+1))</f>
        <v/>
      </c>
      <c r="HV9" s="42" t="str">
        <f>IF(HU10="","",IF(HU10+1&gt;MAX(главная!$10:$10),"",HU10+1))</f>
        <v/>
      </c>
      <c r="HW9" s="42" t="str">
        <f>IF(HV10="","",IF(HV10+1&gt;MAX(главная!$10:$10),"",HV10+1))</f>
        <v/>
      </c>
      <c r="HX9" s="42" t="str">
        <f>IF(HW10="","",IF(HW10+1&gt;MAX(главная!$10:$10),"",HW10+1))</f>
        <v/>
      </c>
      <c r="HY9" s="42" t="str">
        <f>IF(HX10="","",IF(HX10+1&gt;MAX(главная!$10:$10),"",HX10+1))</f>
        <v/>
      </c>
      <c r="HZ9" s="42" t="str">
        <f>IF(HY10="","",IF(HY10+1&gt;MAX(главная!$10:$10),"",HY10+1))</f>
        <v/>
      </c>
      <c r="IA9" s="42" t="str">
        <f>IF(HZ10="","",IF(HZ10+1&gt;MAX(главная!$10:$10),"",HZ10+1))</f>
        <v/>
      </c>
      <c r="IB9" s="42" t="str">
        <f>IF(IA10="","",IF(IA10+1&gt;MAX(главная!$10:$10),"",IA10+1))</f>
        <v/>
      </c>
      <c r="IC9" s="42" t="str">
        <f>IF(IB10="","",IF(IB10+1&gt;MAX(главная!$10:$10),"",IB10+1))</f>
        <v/>
      </c>
      <c r="ID9" s="42" t="str">
        <f>IF(IC10="","",IF(IC10+1&gt;MAX(главная!$10:$10),"",IC10+1))</f>
        <v/>
      </c>
      <c r="IE9" s="42" t="str">
        <f>IF(ID10="","",IF(ID10+1&gt;MAX(главная!$10:$10),"",ID10+1))</f>
        <v/>
      </c>
      <c r="IF9" s="42" t="str">
        <f>IF(IE10="","",IF(IE10+1&gt;MAX(главная!$10:$10),"",IE10+1))</f>
        <v/>
      </c>
      <c r="IG9" s="42" t="str">
        <f>IF(IF10="","",IF(IF10+1&gt;MAX(главная!$10:$10),"",IF10+1))</f>
        <v/>
      </c>
      <c r="IH9" s="42" t="str">
        <f>IF(IG10="","",IF(IG10+1&gt;MAX(главная!$10:$10),"",IG10+1))</f>
        <v/>
      </c>
      <c r="II9" s="42" t="str">
        <f>IF(IH10="","",IF(IH10+1&gt;MAX(главная!$10:$10),"",IH10+1))</f>
        <v/>
      </c>
      <c r="IJ9" s="42" t="str">
        <f>IF(II10="","",IF(II10+1&gt;MAX(главная!$10:$10),"",II10+1))</f>
        <v/>
      </c>
      <c r="IK9" s="42" t="str">
        <f>IF(IJ10="","",IF(IJ10+1&gt;MAX(главная!$10:$10),"",IJ10+1))</f>
        <v/>
      </c>
      <c r="IL9" s="42" t="str">
        <f>IF(IK10="","",IF(IK10+1&gt;MAX(главная!$10:$10),"",IK10+1))</f>
        <v/>
      </c>
      <c r="IM9" s="42" t="str">
        <f>IF(IL10="","",IF(IL10+1&gt;MAX(главная!$10:$10),"",IL10+1))</f>
        <v/>
      </c>
      <c r="IN9" s="42" t="str">
        <f>IF(IM10="","",IF(IM10+1&gt;MAX(главная!$10:$10),"",IM10+1))</f>
        <v/>
      </c>
      <c r="IO9" s="42" t="str">
        <f>IF(IN10="","",IF(IN10+1&gt;MAX(главная!$10:$10),"",IN10+1))</f>
        <v/>
      </c>
      <c r="IP9" s="42" t="str">
        <f>IF(IO10="","",IF(IO10+1&gt;MAX(главная!$10:$10),"",IO10+1))</f>
        <v/>
      </c>
      <c r="IQ9" s="42" t="str">
        <f>IF(IP10="","",IF(IP10+1&gt;MAX(главная!$10:$10),"",IP10+1))</f>
        <v/>
      </c>
      <c r="IR9" s="42" t="str">
        <f>IF(IQ10="","",IF(IQ10+1&gt;MAX(главная!$10:$10),"",IQ10+1))</f>
        <v/>
      </c>
      <c r="IS9" s="42" t="str">
        <f>IF(IR10="","",IF(IR10+1&gt;MAX(главная!$10:$10),"",IR10+1))</f>
        <v/>
      </c>
      <c r="IT9" s="42" t="str">
        <f>IF(IS10="","",IF(IS10+1&gt;MAX(главная!$10:$10),"",IS10+1))</f>
        <v/>
      </c>
      <c r="IU9" s="42" t="str">
        <f>IF(IT10="","",IF(IT10+1&gt;MAX(главная!$10:$10),"",IT10+1))</f>
        <v/>
      </c>
      <c r="IV9" s="42" t="str">
        <f>IF(IU10="","",IF(IU10+1&gt;MAX(главная!$10:$10),"",IU10+1))</f>
        <v/>
      </c>
      <c r="IW9" s="42" t="str">
        <f>IF(IV10="","",IF(IV10+1&gt;MAX(главная!$10:$10),"",IV10+1))</f>
        <v/>
      </c>
      <c r="IX9" s="42" t="str">
        <f>IF(IW10="","",IF(IW10+1&gt;MAX(главная!$10:$10),"",IW10+1))</f>
        <v/>
      </c>
      <c r="IY9" s="42" t="str">
        <f>IF(IX10="","",IF(IX10+1&gt;MAX(главная!$10:$10),"",IX10+1))</f>
        <v/>
      </c>
      <c r="IZ9" s="42" t="str">
        <f>IF(IY10="","",IF(IY10+1&gt;MAX(главная!$10:$10),"",IY10+1))</f>
        <v/>
      </c>
      <c r="JA9" s="42" t="str">
        <f>IF(IZ10="","",IF(IZ10+1&gt;MAX(главная!$10:$10),"",IZ10+1))</f>
        <v/>
      </c>
      <c r="JB9" s="42" t="str">
        <f>IF(JA10="","",IF(JA10+1&gt;MAX(главная!$10:$10),"",JA10+1))</f>
        <v/>
      </c>
      <c r="JC9" s="42" t="str">
        <f>IF(JB10="","",IF(JB10+1&gt;MAX(главная!$10:$10),"",JB10+1))</f>
        <v/>
      </c>
      <c r="JD9" s="42" t="str">
        <f>IF(JC10="","",IF(JC10+1&gt;MAX(главная!$10:$10),"",JC10+1))</f>
        <v/>
      </c>
      <c r="JE9" s="42" t="str">
        <f>IF(JD10="","",IF(JD10+1&gt;MAX(главная!$10:$10),"",JD10+1))</f>
        <v/>
      </c>
      <c r="JF9" s="42" t="str">
        <f>IF(JE10="","",IF(JE10+1&gt;MAX(главная!$10:$10),"",JE10+1))</f>
        <v/>
      </c>
      <c r="JG9" s="42" t="str">
        <f>IF(JF10="","",IF(JF10+1&gt;MAX(главная!$10:$10),"",JF10+1))</f>
        <v/>
      </c>
      <c r="JH9" s="42" t="str">
        <f>IF(JG10="","",IF(JG10+1&gt;MAX(главная!$10:$10),"",JG10+1))</f>
        <v/>
      </c>
      <c r="JI9" s="42" t="str">
        <f>IF(JH10="","",IF(JH10+1&gt;MAX(главная!$10:$10),"",JH10+1))</f>
        <v/>
      </c>
      <c r="JJ9" s="42" t="str">
        <f>IF(JI10="","",IF(JI10+1&gt;MAX(главная!$10:$10),"",JI10+1))</f>
        <v/>
      </c>
      <c r="JK9" s="42" t="str">
        <f>IF(JJ10="","",IF(JJ10+1&gt;MAX(главная!$10:$10),"",JJ10+1))</f>
        <v/>
      </c>
      <c r="JL9" s="42" t="str">
        <f>IF(JK10="","",IF(JK10+1&gt;MAX(главная!$10:$10),"",JK10+1))</f>
        <v/>
      </c>
      <c r="JM9" s="42" t="str">
        <f>IF(JL10="","",IF(JL10+1&gt;MAX(главная!$10:$10),"",JL10+1))</f>
        <v/>
      </c>
      <c r="JN9" s="42" t="str">
        <f>IF(JM10="","",IF(JM10+1&gt;MAX(главная!$10:$10),"",JM10+1))</f>
        <v/>
      </c>
      <c r="JO9" s="42" t="str">
        <f>IF(JN10="","",IF(JN10+1&gt;MAX(главная!$10:$10),"",JN10+1))</f>
        <v/>
      </c>
      <c r="JP9" s="42" t="str">
        <f>IF(JO10="","",IF(JO10+1&gt;MAX(главная!$10:$10),"",JO10+1))</f>
        <v/>
      </c>
      <c r="JQ9" s="42" t="str">
        <f>IF(JP10="","",IF(JP10+1&gt;MAX(главная!$10:$10),"",JP10+1))</f>
        <v/>
      </c>
      <c r="JR9" s="42" t="str">
        <f>IF(JQ10="","",IF(JQ10+1&gt;MAX(главная!$10:$10),"",JQ10+1))</f>
        <v/>
      </c>
      <c r="JS9" s="42" t="str">
        <f>IF(JR10="","",IF(JR10+1&gt;MAX(главная!$10:$10),"",JR10+1))</f>
        <v/>
      </c>
      <c r="JT9" s="42" t="str">
        <f>IF(JS10="","",IF(JS10+1&gt;MAX(главная!$10:$10),"",JS10+1))</f>
        <v/>
      </c>
      <c r="JU9" s="42" t="str">
        <f>IF(JT10="","",IF(JT10+1&gt;MAX(главная!$10:$10),"",JT10+1))</f>
        <v/>
      </c>
      <c r="JV9" s="42" t="str">
        <f>IF(JU10="","",IF(JU10+1&gt;MAX(главная!$10:$10),"",JU10+1))</f>
        <v/>
      </c>
      <c r="JW9" s="42" t="str">
        <f>IF(JV10="","",IF(JV10+1&gt;MAX(главная!$10:$10),"",JV10+1))</f>
        <v/>
      </c>
      <c r="JX9" s="42" t="str">
        <f>IF(JW10="","",IF(JW10+1&gt;MAX(главная!$10:$10),"",JW10+1))</f>
        <v/>
      </c>
      <c r="JY9" s="42" t="str">
        <f>IF(JX10="","",IF(JX10+1&gt;MAX(главная!$10:$10),"",JX10+1))</f>
        <v/>
      </c>
      <c r="JZ9" s="42" t="str">
        <f>IF(JY10="","",IF(JY10+1&gt;MAX(главная!$10:$10),"",JY10+1))</f>
        <v/>
      </c>
      <c r="KA9" s="42" t="str">
        <f>IF(JZ10="","",IF(JZ10+1&gt;MAX(главная!$10:$10),"",JZ10+1))</f>
        <v/>
      </c>
      <c r="KB9" s="42" t="str">
        <f>IF(KA10="","",IF(KA10+1&gt;MAX(главная!$10:$10),"",KA10+1))</f>
        <v/>
      </c>
      <c r="KC9" s="42" t="str">
        <f>IF(KB10="","",IF(KB10+1&gt;MAX(главная!$10:$10),"",KB10+1))</f>
        <v/>
      </c>
      <c r="KD9" s="42" t="str">
        <f>IF(KC10="","",IF(KC10+1&gt;MAX(главная!$10:$10),"",KC10+1))</f>
        <v/>
      </c>
      <c r="KE9" s="42" t="str">
        <f>IF(KD10="","",IF(KD10+1&gt;MAX(главная!$10:$10),"",KD10+1))</f>
        <v/>
      </c>
      <c r="KF9" s="42" t="str">
        <f>IF(KE10="","",IF(KE10+1&gt;MAX(главная!$10:$10),"",KE10+1))</f>
        <v/>
      </c>
      <c r="KG9" s="42" t="str">
        <f>IF(KF10="","",IF(KF10+1&gt;MAX(главная!$10:$10),"",KF10+1))</f>
        <v/>
      </c>
      <c r="KH9" s="42" t="str">
        <f>IF(KG10="","",IF(KG10+1&gt;MAX(главная!$10:$10),"",KG10+1))</f>
        <v/>
      </c>
      <c r="KI9" s="42" t="str">
        <f>IF(KH10="","",IF(KH10+1&gt;MAX(главная!$10:$10),"",KH10+1))</f>
        <v/>
      </c>
      <c r="KJ9" s="42" t="str">
        <f>IF(KI10="","",IF(KI10+1&gt;MAX(главная!$10:$10),"",KI10+1))</f>
        <v/>
      </c>
      <c r="KK9" s="42" t="str">
        <f>IF(KJ10="","",IF(KJ10+1&gt;MAX(главная!$10:$10),"",KJ10+1))</f>
        <v/>
      </c>
      <c r="KL9" s="42" t="str">
        <f>IF(KK10="","",IF(KK10+1&gt;MAX(главная!$10:$10),"",KK10+1))</f>
        <v/>
      </c>
      <c r="KM9" s="42" t="str">
        <f>IF(KL10="","",IF(KL10+1&gt;MAX(главная!$10:$10),"",KL10+1))</f>
        <v/>
      </c>
      <c r="KN9" s="42" t="str">
        <f>IF(KM10="","",IF(KM10+1&gt;MAX(главная!$10:$10),"",KM10+1))</f>
        <v/>
      </c>
      <c r="KO9" s="42" t="str">
        <f>IF(KN10="","",IF(KN10+1&gt;MAX(главная!$10:$10),"",KN10+1))</f>
        <v/>
      </c>
      <c r="KP9" s="42" t="str">
        <f>IF(KO10="","",IF(KO10+1&gt;MAX(главная!$10:$10),"",KO10+1))</f>
        <v/>
      </c>
      <c r="KQ9" s="42" t="str">
        <f>IF(KP10="","",IF(KP10+1&gt;MAX(главная!$10:$10),"",KP10+1))</f>
        <v/>
      </c>
      <c r="KR9" s="42" t="str">
        <f>IF(KQ10="","",IF(KQ10+1&gt;MAX(главная!$10:$10),"",KQ10+1))</f>
        <v/>
      </c>
      <c r="KS9" s="42" t="str">
        <f>IF(KR10="","",IF(KR10+1&gt;MAX(главная!$10:$10),"",KR10+1))</f>
        <v/>
      </c>
      <c r="KT9" s="42" t="str">
        <f>IF(KS10="","",IF(KS10+1&gt;MAX(главная!$10:$10),"",KS10+1))</f>
        <v/>
      </c>
      <c r="KU9" s="42" t="str">
        <f>IF(KT10="","",IF(KT10+1&gt;MAX(главная!$10:$10),"",KT10+1))</f>
        <v/>
      </c>
      <c r="KV9" s="42" t="str">
        <f>IF(KU10="","",IF(KU10+1&gt;MAX(главная!$10:$10),"",KU10+1))</f>
        <v/>
      </c>
      <c r="KW9" s="42" t="str">
        <f>IF(KV10="","",IF(KV10+1&gt;MAX(главная!$10:$10),"",KV10+1))</f>
        <v/>
      </c>
      <c r="KX9" s="42" t="str">
        <f>IF(KW10="","",IF(KW10+1&gt;MAX(главная!$10:$10),"",KW10+1))</f>
        <v/>
      </c>
      <c r="KY9" s="42" t="str">
        <f>IF(KX10="","",IF(KX10+1&gt;MAX(главная!$10:$10),"",KX10+1))</f>
        <v/>
      </c>
      <c r="KZ9" s="42" t="str">
        <f>IF(KY10="","",IF(KY10+1&gt;MAX(главная!$10:$10),"",KY10+1))</f>
        <v/>
      </c>
      <c r="LA9" s="42" t="str">
        <f>IF(KZ10="","",IF(KZ10+1&gt;MAX(главная!$10:$10),"",KZ10+1))</f>
        <v/>
      </c>
      <c r="LB9" s="42" t="str">
        <f>IF(LA10="","",IF(LA10+1&gt;MAX(главная!$10:$10),"",LA10+1))</f>
        <v/>
      </c>
      <c r="LC9" s="42" t="str">
        <f>IF(LB10="","",IF(LB10+1&gt;MAX(главная!$10:$10),"",LB10+1))</f>
        <v/>
      </c>
      <c r="LD9" s="42" t="str">
        <f>IF(LC10="","",IF(LC10+1&gt;MAX(главная!$10:$10),"",LC10+1))</f>
        <v/>
      </c>
      <c r="LE9" s="42" t="str">
        <f>IF(LD10="","",IF(LD10+1&gt;MAX(главная!$10:$10),"",LD10+1))</f>
        <v/>
      </c>
      <c r="LF9" s="42" t="str">
        <f>IF(LE10="","",IF(LE10+1&gt;MAX(главная!$10:$10),"",LE10+1))</f>
        <v/>
      </c>
      <c r="LG9" s="42" t="str">
        <f>IF(LF10="","",IF(LF10+1&gt;MAX(главная!$10:$10),"",LF10+1))</f>
        <v/>
      </c>
      <c r="LH9" s="42" t="str">
        <f>IF(LG10="","",IF(LG10+1&gt;MAX(главная!$10:$10),"",LG10+1))</f>
        <v/>
      </c>
      <c r="LI9" s="5"/>
      <c r="LJ9" s="5"/>
    </row>
    <row r="10" spans="1:322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81" t="s">
        <v>3</v>
      </c>
      <c r="S10" s="5"/>
      <c r="T10" s="5"/>
      <c r="U10" s="42">
        <f>IF(U9="","",EOMONTH(U9,0))</f>
        <v>44408</v>
      </c>
      <c r="V10" s="42">
        <f>IF(V9="","",EOMONTH(V9,0))</f>
        <v>44439</v>
      </c>
      <c r="W10" s="42">
        <f t="shared" ref="W10:CH10" si="10">IF(W9="","",EOMONTH(W9,0))</f>
        <v>44469</v>
      </c>
      <c r="X10" s="42">
        <f t="shared" si="10"/>
        <v>44500</v>
      </c>
      <c r="Y10" s="42">
        <f t="shared" si="10"/>
        <v>44530</v>
      </c>
      <c r="Z10" s="42">
        <f t="shared" si="10"/>
        <v>44561</v>
      </c>
      <c r="AA10" s="42">
        <f t="shared" si="10"/>
        <v>44592</v>
      </c>
      <c r="AB10" s="42">
        <f t="shared" si="10"/>
        <v>44620</v>
      </c>
      <c r="AC10" s="42">
        <f t="shared" si="10"/>
        <v>44651</v>
      </c>
      <c r="AD10" s="42">
        <f t="shared" si="10"/>
        <v>44681</v>
      </c>
      <c r="AE10" s="42">
        <f t="shared" si="10"/>
        <v>44712</v>
      </c>
      <c r="AF10" s="42">
        <f t="shared" si="10"/>
        <v>44742</v>
      </c>
      <c r="AG10" s="42">
        <f t="shared" si="10"/>
        <v>44773</v>
      </c>
      <c r="AH10" s="42">
        <f t="shared" si="10"/>
        <v>44804</v>
      </c>
      <c r="AI10" s="42">
        <f t="shared" si="10"/>
        <v>44834</v>
      </c>
      <c r="AJ10" s="42">
        <f t="shared" si="10"/>
        <v>44865</v>
      </c>
      <c r="AK10" s="42">
        <f t="shared" si="10"/>
        <v>44895</v>
      </c>
      <c r="AL10" s="42">
        <f t="shared" si="10"/>
        <v>44926</v>
      </c>
      <c r="AM10" s="42">
        <f t="shared" si="10"/>
        <v>44957</v>
      </c>
      <c r="AN10" s="42">
        <f t="shared" si="10"/>
        <v>44985</v>
      </c>
      <c r="AO10" s="42">
        <f t="shared" si="10"/>
        <v>45016</v>
      </c>
      <c r="AP10" s="42">
        <f t="shared" si="10"/>
        <v>45046</v>
      </c>
      <c r="AQ10" s="42">
        <f t="shared" si="10"/>
        <v>45077</v>
      </c>
      <c r="AR10" s="42">
        <f t="shared" si="10"/>
        <v>45107</v>
      </c>
      <c r="AS10" s="42">
        <f t="shared" si="10"/>
        <v>45138</v>
      </c>
      <c r="AT10" s="42">
        <f t="shared" si="10"/>
        <v>45169</v>
      </c>
      <c r="AU10" s="42">
        <f t="shared" si="10"/>
        <v>45199</v>
      </c>
      <c r="AV10" s="42">
        <f t="shared" si="10"/>
        <v>45230</v>
      </c>
      <c r="AW10" s="42">
        <f t="shared" si="10"/>
        <v>45260</v>
      </c>
      <c r="AX10" s="42">
        <f t="shared" si="10"/>
        <v>45291</v>
      </c>
      <c r="AY10" s="42">
        <f t="shared" si="10"/>
        <v>45322</v>
      </c>
      <c r="AZ10" s="42">
        <f t="shared" si="10"/>
        <v>45351</v>
      </c>
      <c r="BA10" s="42">
        <f t="shared" si="10"/>
        <v>45382</v>
      </c>
      <c r="BB10" s="42">
        <f t="shared" si="10"/>
        <v>45412</v>
      </c>
      <c r="BC10" s="42">
        <f t="shared" si="10"/>
        <v>45443</v>
      </c>
      <c r="BD10" s="42">
        <f t="shared" si="10"/>
        <v>45473</v>
      </c>
      <c r="BE10" s="42">
        <f t="shared" si="10"/>
        <v>45504</v>
      </c>
      <c r="BF10" s="42">
        <f t="shared" si="10"/>
        <v>45535</v>
      </c>
      <c r="BG10" s="42">
        <f t="shared" si="10"/>
        <v>45565</v>
      </c>
      <c r="BH10" s="42">
        <f t="shared" si="10"/>
        <v>45596</v>
      </c>
      <c r="BI10" s="42">
        <f t="shared" si="10"/>
        <v>45626</v>
      </c>
      <c r="BJ10" s="42">
        <f t="shared" si="10"/>
        <v>45657</v>
      </c>
      <c r="BK10" s="42">
        <f t="shared" si="10"/>
        <v>45688</v>
      </c>
      <c r="BL10" s="42">
        <f t="shared" si="10"/>
        <v>45716</v>
      </c>
      <c r="BM10" s="42">
        <f t="shared" si="10"/>
        <v>45747</v>
      </c>
      <c r="BN10" s="42">
        <f t="shared" si="10"/>
        <v>45777</v>
      </c>
      <c r="BO10" s="42">
        <f t="shared" si="10"/>
        <v>45808</v>
      </c>
      <c r="BP10" s="42">
        <f t="shared" si="10"/>
        <v>45838</v>
      </c>
      <c r="BQ10" s="42">
        <f t="shared" si="10"/>
        <v>45869</v>
      </c>
      <c r="BR10" s="42">
        <f t="shared" si="10"/>
        <v>45900</v>
      </c>
      <c r="BS10" s="42">
        <f t="shared" si="10"/>
        <v>45930</v>
      </c>
      <c r="BT10" s="42">
        <f t="shared" si="10"/>
        <v>45961</v>
      </c>
      <c r="BU10" s="42">
        <f t="shared" si="10"/>
        <v>45991</v>
      </c>
      <c r="BV10" s="42">
        <f t="shared" si="10"/>
        <v>46022</v>
      </c>
      <c r="BW10" s="42">
        <f t="shared" si="10"/>
        <v>46053</v>
      </c>
      <c r="BX10" s="42">
        <f t="shared" si="10"/>
        <v>46081</v>
      </c>
      <c r="BY10" s="42">
        <f t="shared" si="10"/>
        <v>46112</v>
      </c>
      <c r="BZ10" s="42">
        <f t="shared" si="10"/>
        <v>46142</v>
      </c>
      <c r="CA10" s="42">
        <f t="shared" si="10"/>
        <v>46173</v>
      </c>
      <c r="CB10" s="42">
        <f t="shared" si="10"/>
        <v>46203</v>
      </c>
      <c r="CC10" s="42">
        <f t="shared" si="10"/>
        <v>46234</v>
      </c>
      <c r="CD10" s="42">
        <f t="shared" si="10"/>
        <v>46265</v>
      </c>
      <c r="CE10" s="42">
        <f t="shared" si="10"/>
        <v>46295</v>
      </c>
      <c r="CF10" s="42">
        <f t="shared" si="10"/>
        <v>46326</v>
      </c>
      <c r="CG10" s="42">
        <f t="shared" si="10"/>
        <v>46356</v>
      </c>
      <c r="CH10" s="42">
        <f t="shared" si="10"/>
        <v>46387</v>
      </c>
      <c r="CI10" s="42">
        <f t="shared" ref="CI10:ET10" si="11">IF(CI9="","",EOMONTH(CI9,0))</f>
        <v>46418</v>
      </c>
      <c r="CJ10" s="42">
        <f t="shared" si="11"/>
        <v>46446</v>
      </c>
      <c r="CK10" s="42">
        <f t="shared" si="11"/>
        <v>46477</v>
      </c>
      <c r="CL10" s="42">
        <f t="shared" si="11"/>
        <v>46507</v>
      </c>
      <c r="CM10" s="42">
        <f t="shared" si="11"/>
        <v>46538</v>
      </c>
      <c r="CN10" s="42">
        <f t="shared" si="11"/>
        <v>46568</v>
      </c>
      <c r="CO10" s="42">
        <f t="shared" si="11"/>
        <v>46599</v>
      </c>
      <c r="CP10" s="42">
        <f t="shared" si="11"/>
        <v>46630</v>
      </c>
      <c r="CQ10" s="42">
        <f t="shared" si="11"/>
        <v>46660</v>
      </c>
      <c r="CR10" s="42">
        <f t="shared" si="11"/>
        <v>46691</v>
      </c>
      <c r="CS10" s="42">
        <f t="shared" si="11"/>
        <v>46721</v>
      </c>
      <c r="CT10" s="42">
        <f t="shared" si="11"/>
        <v>46752</v>
      </c>
      <c r="CU10" s="42">
        <f t="shared" si="11"/>
        <v>46783</v>
      </c>
      <c r="CV10" s="42">
        <f t="shared" si="11"/>
        <v>46812</v>
      </c>
      <c r="CW10" s="42">
        <f t="shared" si="11"/>
        <v>46843</v>
      </c>
      <c r="CX10" s="42">
        <f t="shared" si="11"/>
        <v>46873</v>
      </c>
      <c r="CY10" s="42">
        <f t="shared" si="11"/>
        <v>46904</v>
      </c>
      <c r="CZ10" s="42">
        <f t="shared" si="11"/>
        <v>46934</v>
      </c>
      <c r="DA10" s="42">
        <f t="shared" si="11"/>
        <v>46965</v>
      </c>
      <c r="DB10" s="42">
        <f t="shared" si="11"/>
        <v>46996</v>
      </c>
      <c r="DC10" s="42">
        <f t="shared" si="11"/>
        <v>47026</v>
      </c>
      <c r="DD10" s="42">
        <f t="shared" si="11"/>
        <v>47057</v>
      </c>
      <c r="DE10" s="42">
        <f t="shared" si="11"/>
        <v>47087</v>
      </c>
      <c r="DF10" s="42">
        <f t="shared" si="11"/>
        <v>47118</v>
      </c>
      <c r="DG10" s="42">
        <f t="shared" si="11"/>
        <v>47149</v>
      </c>
      <c r="DH10" s="42">
        <f t="shared" si="11"/>
        <v>47177</v>
      </c>
      <c r="DI10" s="42">
        <f t="shared" si="11"/>
        <v>47208</v>
      </c>
      <c r="DJ10" s="42">
        <f t="shared" si="11"/>
        <v>47238</v>
      </c>
      <c r="DK10" s="42">
        <f t="shared" si="11"/>
        <v>47269</v>
      </c>
      <c r="DL10" s="42">
        <f t="shared" si="11"/>
        <v>47299</v>
      </c>
      <c r="DM10" s="42">
        <f t="shared" si="11"/>
        <v>47330</v>
      </c>
      <c r="DN10" s="42">
        <f t="shared" si="11"/>
        <v>47361</v>
      </c>
      <c r="DO10" s="42">
        <f t="shared" si="11"/>
        <v>47391</v>
      </c>
      <c r="DP10" s="42">
        <f t="shared" si="11"/>
        <v>47422</v>
      </c>
      <c r="DQ10" s="42">
        <f t="shared" si="11"/>
        <v>47452</v>
      </c>
      <c r="DR10" s="42">
        <f t="shared" si="11"/>
        <v>47483</v>
      </c>
      <c r="DS10" s="42">
        <f t="shared" si="11"/>
        <v>47514</v>
      </c>
      <c r="DT10" s="42">
        <f t="shared" si="11"/>
        <v>47542</v>
      </c>
      <c r="DU10" s="42">
        <f t="shared" si="11"/>
        <v>47573</v>
      </c>
      <c r="DV10" s="42">
        <f t="shared" si="11"/>
        <v>47603</v>
      </c>
      <c r="DW10" s="42">
        <f t="shared" si="11"/>
        <v>47634</v>
      </c>
      <c r="DX10" s="42">
        <f t="shared" si="11"/>
        <v>47664</v>
      </c>
      <c r="DY10" s="42">
        <f t="shared" si="11"/>
        <v>47695</v>
      </c>
      <c r="DZ10" s="42">
        <f t="shared" si="11"/>
        <v>47726</v>
      </c>
      <c r="EA10" s="42">
        <f t="shared" si="11"/>
        <v>47756</v>
      </c>
      <c r="EB10" s="42">
        <f t="shared" si="11"/>
        <v>47787</v>
      </c>
      <c r="EC10" s="42">
        <f t="shared" si="11"/>
        <v>47817</v>
      </c>
      <c r="ED10" s="42">
        <f t="shared" si="11"/>
        <v>47848</v>
      </c>
      <c r="EE10" s="42">
        <f t="shared" si="11"/>
        <v>47879</v>
      </c>
      <c r="EF10" s="42">
        <f t="shared" si="11"/>
        <v>47907</v>
      </c>
      <c r="EG10" s="42">
        <f t="shared" si="11"/>
        <v>47938</v>
      </c>
      <c r="EH10" s="42">
        <f t="shared" si="11"/>
        <v>47968</v>
      </c>
      <c r="EI10" s="42">
        <f t="shared" si="11"/>
        <v>47999</v>
      </c>
      <c r="EJ10" s="42">
        <f t="shared" si="11"/>
        <v>48029</v>
      </c>
      <c r="EK10" s="42">
        <f t="shared" si="11"/>
        <v>48060</v>
      </c>
      <c r="EL10" s="42">
        <f t="shared" si="11"/>
        <v>48091</v>
      </c>
      <c r="EM10" s="42">
        <f t="shared" si="11"/>
        <v>48121</v>
      </c>
      <c r="EN10" s="42">
        <f t="shared" si="11"/>
        <v>48152</v>
      </c>
      <c r="EO10" s="42">
        <f t="shared" si="11"/>
        <v>48182</v>
      </c>
      <c r="EP10" s="42">
        <f t="shared" si="11"/>
        <v>48213</v>
      </c>
      <c r="EQ10" s="42">
        <f t="shared" si="11"/>
        <v>48244</v>
      </c>
      <c r="ER10" s="42">
        <f t="shared" si="11"/>
        <v>48273</v>
      </c>
      <c r="ES10" s="42">
        <f t="shared" si="11"/>
        <v>48304</v>
      </c>
      <c r="ET10" s="42">
        <f t="shared" si="11"/>
        <v>48334</v>
      </c>
      <c r="EU10" s="42">
        <f t="shared" ref="EU10:HF10" si="12">IF(EU9="","",EOMONTH(EU9,0))</f>
        <v>48365</v>
      </c>
      <c r="EV10" s="42">
        <f t="shared" si="12"/>
        <v>48395</v>
      </c>
      <c r="EW10" s="42">
        <f t="shared" si="12"/>
        <v>48426</v>
      </c>
      <c r="EX10" s="42">
        <f t="shared" si="12"/>
        <v>48457</v>
      </c>
      <c r="EY10" s="42">
        <f t="shared" si="12"/>
        <v>48487</v>
      </c>
      <c r="EZ10" s="42">
        <f t="shared" si="12"/>
        <v>48518</v>
      </c>
      <c r="FA10" s="42">
        <f t="shared" si="12"/>
        <v>48548</v>
      </c>
      <c r="FB10" s="42">
        <f t="shared" si="12"/>
        <v>48579</v>
      </c>
      <c r="FC10" s="42">
        <f t="shared" si="12"/>
        <v>48610</v>
      </c>
      <c r="FD10" s="42">
        <f t="shared" si="12"/>
        <v>48638</v>
      </c>
      <c r="FE10" s="42">
        <f t="shared" si="12"/>
        <v>48669</v>
      </c>
      <c r="FF10" s="42">
        <f t="shared" si="12"/>
        <v>48699</v>
      </c>
      <c r="FG10" s="42">
        <f t="shared" si="12"/>
        <v>48730</v>
      </c>
      <c r="FH10" s="42">
        <f t="shared" si="12"/>
        <v>48760</v>
      </c>
      <c r="FI10" s="42">
        <f t="shared" si="12"/>
        <v>48791</v>
      </c>
      <c r="FJ10" s="42">
        <f t="shared" si="12"/>
        <v>48822</v>
      </c>
      <c r="FK10" s="42">
        <f t="shared" si="12"/>
        <v>48852</v>
      </c>
      <c r="FL10" s="42">
        <f t="shared" si="12"/>
        <v>48883</v>
      </c>
      <c r="FM10" s="42">
        <f t="shared" si="12"/>
        <v>48913</v>
      </c>
      <c r="FN10" s="42">
        <f t="shared" si="12"/>
        <v>48944</v>
      </c>
      <c r="FO10" s="42">
        <f t="shared" si="12"/>
        <v>48975</v>
      </c>
      <c r="FP10" s="42">
        <f t="shared" si="12"/>
        <v>49003</v>
      </c>
      <c r="FQ10" s="42">
        <f t="shared" si="12"/>
        <v>49034</v>
      </c>
      <c r="FR10" s="42">
        <f t="shared" si="12"/>
        <v>49064</v>
      </c>
      <c r="FS10" s="42">
        <f t="shared" si="12"/>
        <v>49095</v>
      </c>
      <c r="FT10" s="42">
        <f t="shared" si="12"/>
        <v>49125</v>
      </c>
      <c r="FU10" s="42">
        <f t="shared" si="12"/>
        <v>49156</v>
      </c>
      <c r="FV10" s="42">
        <f t="shared" si="12"/>
        <v>49187</v>
      </c>
      <c r="FW10" s="42">
        <f t="shared" si="12"/>
        <v>49217</v>
      </c>
      <c r="FX10" s="42">
        <f t="shared" si="12"/>
        <v>49248</v>
      </c>
      <c r="FY10" s="42">
        <f t="shared" si="12"/>
        <v>49278</v>
      </c>
      <c r="FZ10" s="42">
        <f t="shared" si="12"/>
        <v>49309</v>
      </c>
      <c r="GA10" s="42">
        <f t="shared" si="12"/>
        <v>49340</v>
      </c>
      <c r="GB10" s="42">
        <f t="shared" si="12"/>
        <v>49368</v>
      </c>
      <c r="GC10" s="42">
        <f t="shared" si="12"/>
        <v>49399</v>
      </c>
      <c r="GD10" s="42">
        <f t="shared" si="12"/>
        <v>49429</v>
      </c>
      <c r="GE10" s="42">
        <f t="shared" si="12"/>
        <v>49460</v>
      </c>
      <c r="GF10" s="42">
        <f t="shared" si="12"/>
        <v>49490</v>
      </c>
      <c r="GG10" s="42">
        <f t="shared" si="12"/>
        <v>49521</v>
      </c>
      <c r="GH10" s="42">
        <f t="shared" si="12"/>
        <v>49552</v>
      </c>
      <c r="GI10" s="42">
        <f t="shared" si="12"/>
        <v>49582</v>
      </c>
      <c r="GJ10" s="42">
        <f t="shared" si="12"/>
        <v>49613</v>
      </c>
      <c r="GK10" s="42">
        <f t="shared" si="12"/>
        <v>49643</v>
      </c>
      <c r="GL10" s="42">
        <f t="shared" si="12"/>
        <v>49674</v>
      </c>
      <c r="GM10" s="42">
        <f t="shared" si="12"/>
        <v>49705</v>
      </c>
      <c r="GN10" s="42">
        <f t="shared" si="12"/>
        <v>49734</v>
      </c>
      <c r="GO10" s="42">
        <f t="shared" si="12"/>
        <v>49765</v>
      </c>
      <c r="GP10" s="42">
        <f t="shared" si="12"/>
        <v>49795</v>
      </c>
      <c r="GQ10" s="42">
        <f t="shared" si="12"/>
        <v>49826</v>
      </c>
      <c r="GR10" s="42">
        <f t="shared" si="12"/>
        <v>49856</v>
      </c>
      <c r="GS10" s="42">
        <f t="shared" si="12"/>
        <v>49887</v>
      </c>
      <c r="GT10" s="42">
        <f t="shared" si="12"/>
        <v>49918</v>
      </c>
      <c r="GU10" s="42">
        <f t="shared" si="12"/>
        <v>49948</v>
      </c>
      <c r="GV10" s="42">
        <f t="shared" si="12"/>
        <v>49979</v>
      </c>
      <c r="GW10" s="42">
        <f t="shared" si="12"/>
        <v>50009</v>
      </c>
      <c r="GX10" s="42">
        <f t="shared" si="12"/>
        <v>50040</v>
      </c>
      <c r="GY10" s="42">
        <f t="shared" si="12"/>
        <v>50071</v>
      </c>
      <c r="GZ10" s="42">
        <f t="shared" si="12"/>
        <v>50099</v>
      </c>
      <c r="HA10" s="42">
        <f t="shared" si="12"/>
        <v>50130</v>
      </c>
      <c r="HB10" s="42">
        <f t="shared" si="12"/>
        <v>50160</v>
      </c>
      <c r="HC10" s="42">
        <f t="shared" si="12"/>
        <v>50191</v>
      </c>
      <c r="HD10" s="42">
        <f t="shared" si="12"/>
        <v>50221</v>
      </c>
      <c r="HE10" s="42">
        <f t="shared" si="12"/>
        <v>50252</v>
      </c>
      <c r="HF10" s="42">
        <f t="shared" si="12"/>
        <v>50283</v>
      </c>
      <c r="HG10" s="42">
        <f t="shared" ref="HG10:HL10" si="13">IF(HG9="","",EOMONTH(HG9,0))</f>
        <v>50313</v>
      </c>
      <c r="HH10" s="42">
        <f t="shared" si="13"/>
        <v>50344</v>
      </c>
      <c r="HI10" s="42">
        <f t="shared" si="13"/>
        <v>50374</v>
      </c>
      <c r="HJ10" s="42">
        <f t="shared" si="13"/>
        <v>50405</v>
      </c>
      <c r="HK10" s="42" t="str">
        <f t="shared" si="13"/>
        <v/>
      </c>
      <c r="HL10" s="42" t="str">
        <f t="shared" si="13"/>
        <v/>
      </c>
      <c r="HM10" s="42" t="str">
        <f t="shared" ref="HM10" si="14">IF(HM9="","",EOMONTH(HM9,0))</f>
        <v/>
      </c>
      <c r="HN10" s="42" t="str">
        <f t="shared" ref="HN10" si="15">IF(HN9="","",EOMONTH(HN9,0))</f>
        <v/>
      </c>
      <c r="HO10" s="42" t="str">
        <f t="shared" ref="HO10" si="16">IF(HO9="","",EOMONTH(HO9,0))</f>
        <v/>
      </c>
      <c r="HP10" s="42" t="str">
        <f t="shared" ref="HP10" si="17">IF(HP9="","",EOMONTH(HP9,0))</f>
        <v/>
      </c>
      <c r="HQ10" s="42" t="str">
        <f t="shared" ref="HQ10" si="18">IF(HQ9="","",EOMONTH(HQ9,0))</f>
        <v/>
      </c>
      <c r="HR10" s="42" t="str">
        <f t="shared" ref="HR10" si="19">IF(HR9="","",EOMONTH(HR9,0))</f>
        <v/>
      </c>
      <c r="HS10" s="42" t="str">
        <f t="shared" ref="HS10" si="20">IF(HS9="","",EOMONTH(HS9,0))</f>
        <v/>
      </c>
      <c r="HT10" s="42" t="str">
        <f t="shared" ref="HT10" si="21">IF(HT9="","",EOMONTH(HT9,0))</f>
        <v/>
      </c>
      <c r="HU10" s="42" t="str">
        <f t="shared" ref="HU10" si="22">IF(HU9="","",EOMONTH(HU9,0))</f>
        <v/>
      </c>
      <c r="HV10" s="42" t="str">
        <f t="shared" ref="HV10" si="23">IF(HV9="","",EOMONTH(HV9,0))</f>
        <v/>
      </c>
      <c r="HW10" s="42" t="str">
        <f t="shared" ref="HW10" si="24">IF(HW9="","",EOMONTH(HW9,0))</f>
        <v/>
      </c>
      <c r="HX10" s="42" t="str">
        <f t="shared" ref="HX10" si="25">IF(HX9="","",EOMONTH(HX9,0))</f>
        <v/>
      </c>
      <c r="HY10" s="42" t="str">
        <f t="shared" ref="HY10" si="26">IF(HY9="","",EOMONTH(HY9,0))</f>
        <v/>
      </c>
      <c r="HZ10" s="42" t="str">
        <f t="shared" ref="HZ10" si="27">IF(HZ9="","",EOMONTH(HZ9,0))</f>
        <v/>
      </c>
      <c r="IA10" s="42" t="str">
        <f t="shared" ref="IA10" si="28">IF(IA9="","",EOMONTH(IA9,0))</f>
        <v/>
      </c>
      <c r="IB10" s="42" t="str">
        <f t="shared" ref="IB10" si="29">IF(IB9="","",EOMONTH(IB9,0))</f>
        <v/>
      </c>
      <c r="IC10" s="42" t="str">
        <f t="shared" ref="IC10" si="30">IF(IC9="","",EOMONTH(IC9,0))</f>
        <v/>
      </c>
      <c r="ID10" s="42" t="str">
        <f t="shared" ref="ID10" si="31">IF(ID9="","",EOMONTH(ID9,0))</f>
        <v/>
      </c>
      <c r="IE10" s="42" t="str">
        <f t="shared" ref="IE10" si="32">IF(IE9="","",EOMONTH(IE9,0))</f>
        <v/>
      </c>
      <c r="IF10" s="42" t="str">
        <f t="shared" ref="IF10" si="33">IF(IF9="","",EOMONTH(IF9,0))</f>
        <v/>
      </c>
      <c r="IG10" s="42" t="str">
        <f t="shared" ref="IG10" si="34">IF(IG9="","",EOMONTH(IG9,0))</f>
        <v/>
      </c>
      <c r="IH10" s="42" t="str">
        <f t="shared" ref="IH10" si="35">IF(IH9="","",EOMONTH(IH9,0))</f>
        <v/>
      </c>
      <c r="II10" s="42" t="str">
        <f t="shared" ref="II10" si="36">IF(II9="","",EOMONTH(II9,0))</f>
        <v/>
      </c>
      <c r="IJ10" s="42" t="str">
        <f t="shared" ref="IJ10" si="37">IF(IJ9="","",EOMONTH(IJ9,0))</f>
        <v/>
      </c>
      <c r="IK10" s="42" t="str">
        <f t="shared" ref="IK10" si="38">IF(IK9="","",EOMONTH(IK9,0))</f>
        <v/>
      </c>
      <c r="IL10" s="42" t="str">
        <f t="shared" ref="IL10" si="39">IF(IL9="","",EOMONTH(IL9,0))</f>
        <v/>
      </c>
      <c r="IM10" s="42" t="str">
        <f t="shared" ref="IM10" si="40">IF(IM9="","",EOMONTH(IM9,0))</f>
        <v/>
      </c>
      <c r="IN10" s="42" t="str">
        <f t="shared" ref="IN10" si="41">IF(IN9="","",EOMONTH(IN9,0))</f>
        <v/>
      </c>
      <c r="IO10" s="42" t="str">
        <f t="shared" ref="IO10" si="42">IF(IO9="","",EOMONTH(IO9,0))</f>
        <v/>
      </c>
      <c r="IP10" s="42" t="str">
        <f t="shared" ref="IP10" si="43">IF(IP9="","",EOMONTH(IP9,0))</f>
        <v/>
      </c>
      <c r="IQ10" s="42" t="str">
        <f t="shared" ref="IQ10" si="44">IF(IQ9="","",EOMONTH(IQ9,0))</f>
        <v/>
      </c>
      <c r="IR10" s="42" t="str">
        <f t="shared" ref="IR10" si="45">IF(IR9="","",EOMONTH(IR9,0))</f>
        <v/>
      </c>
      <c r="IS10" s="42" t="str">
        <f t="shared" ref="IS10" si="46">IF(IS9="","",EOMONTH(IS9,0))</f>
        <v/>
      </c>
      <c r="IT10" s="42" t="str">
        <f t="shared" ref="IT10" si="47">IF(IT9="","",EOMONTH(IT9,0))</f>
        <v/>
      </c>
      <c r="IU10" s="42" t="str">
        <f t="shared" ref="IU10" si="48">IF(IU9="","",EOMONTH(IU9,0))</f>
        <v/>
      </c>
      <c r="IV10" s="42" t="str">
        <f t="shared" ref="IV10" si="49">IF(IV9="","",EOMONTH(IV9,0))</f>
        <v/>
      </c>
      <c r="IW10" s="42" t="str">
        <f t="shared" ref="IW10" si="50">IF(IW9="","",EOMONTH(IW9,0))</f>
        <v/>
      </c>
      <c r="IX10" s="42" t="str">
        <f t="shared" ref="IX10" si="51">IF(IX9="","",EOMONTH(IX9,0))</f>
        <v/>
      </c>
      <c r="IY10" s="42" t="str">
        <f t="shared" ref="IY10" si="52">IF(IY9="","",EOMONTH(IY9,0))</f>
        <v/>
      </c>
      <c r="IZ10" s="42" t="str">
        <f t="shared" ref="IZ10" si="53">IF(IZ9="","",EOMONTH(IZ9,0))</f>
        <v/>
      </c>
      <c r="JA10" s="42" t="str">
        <f t="shared" ref="JA10" si="54">IF(JA9="","",EOMONTH(JA9,0))</f>
        <v/>
      </c>
      <c r="JB10" s="42" t="str">
        <f t="shared" ref="JB10" si="55">IF(JB9="","",EOMONTH(JB9,0))</f>
        <v/>
      </c>
      <c r="JC10" s="42" t="str">
        <f t="shared" ref="JC10" si="56">IF(JC9="","",EOMONTH(JC9,0))</f>
        <v/>
      </c>
      <c r="JD10" s="42" t="str">
        <f t="shared" ref="JD10" si="57">IF(JD9="","",EOMONTH(JD9,0))</f>
        <v/>
      </c>
      <c r="JE10" s="42" t="str">
        <f t="shared" ref="JE10" si="58">IF(JE9="","",EOMONTH(JE9,0))</f>
        <v/>
      </c>
      <c r="JF10" s="42" t="str">
        <f t="shared" ref="JF10" si="59">IF(JF9="","",EOMONTH(JF9,0))</f>
        <v/>
      </c>
      <c r="JG10" s="42" t="str">
        <f t="shared" ref="JG10" si="60">IF(JG9="","",EOMONTH(JG9,0))</f>
        <v/>
      </c>
      <c r="JH10" s="42" t="str">
        <f t="shared" ref="JH10" si="61">IF(JH9="","",EOMONTH(JH9,0))</f>
        <v/>
      </c>
      <c r="JI10" s="42" t="str">
        <f t="shared" ref="JI10" si="62">IF(JI9="","",EOMONTH(JI9,0))</f>
        <v/>
      </c>
      <c r="JJ10" s="42" t="str">
        <f t="shared" ref="JJ10" si="63">IF(JJ9="","",EOMONTH(JJ9,0))</f>
        <v/>
      </c>
      <c r="JK10" s="42" t="str">
        <f t="shared" ref="JK10" si="64">IF(JK9="","",EOMONTH(JK9,0))</f>
        <v/>
      </c>
      <c r="JL10" s="42" t="str">
        <f t="shared" ref="JL10" si="65">IF(JL9="","",EOMONTH(JL9,0))</f>
        <v/>
      </c>
      <c r="JM10" s="42" t="str">
        <f t="shared" ref="JM10" si="66">IF(JM9="","",EOMONTH(JM9,0))</f>
        <v/>
      </c>
      <c r="JN10" s="42" t="str">
        <f t="shared" ref="JN10" si="67">IF(JN9="","",EOMONTH(JN9,0))</f>
        <v/>
      </c>
      <c r="JO10" s="42" t="str">
        <f t="shared" ref="JO10" si="68">IF(JO9="","",EOMONTH(JO9,0))</f>
        <v/>
      </c>
      <c r="JP10" s="42" t="str">
        <f t="shared" ref="JP10" si="69">IF(JP9="","",EOMONTH(JP9,0))</f>
        <v/>
      </c>
      <c r="JQ10" s="42" t="str">
        <f t="shared" ref="JQ10" si="70">IF(JQ9="","",EOMONTH(JQ9,0))</f>
        <v/>
      </c>
      <c r="JR10" s="42" t="str">
        <f t="shared" ref="JR10" si="71">IF(JR9="","",EOMONTH(JR9,0))</f>
        <v/>
      </c>
      <c r="JS10" s="42" t="str">
        <f t="shared" ref="JS10" si="72">IF(JS9="","",EOMONTH(JS9,0))</f>
        <v/>
      </c>
      <c r="JT10" s="42" t="str">
        <f t="shared" ref="JT10" si="73">IF(JT9="","",EOMONTH(JT9,0))</f>
        <v/>
      </c>
      <c r="JU10" s="42" t="str">
        <f t="shared" ref="JU10" si="74">IF(JU9="","",EOMONTH(JU9,0))</f>
        <v/>
      </c>
      <c r="JV10" s="42" t="str">
        <f t="shared" ref="JV10" si="75">IF(JV9="","",EOMONTH(JV9,0))</f>
        <v/>
      </c>
      <c r="JW10" s="42" t="str">
        <f t="shared" ref="JW10" si="76">IF(JW9="","",EOMONTH(JW9,0))</f>
        <v/>
      </c>
      <c r="JX10" s="42" t="str">
        <f t="shared" ref="JX10" si="77">IF(JX9="","",EOMONTH(JX9,0))</f>
        <v/>
      </c>
      <c r="JY10" s="42" t="str">
        <f t="shared" ref="JY10" si="78">IF(JY9="","",EOMONTH(JY9,0))</f>
        <v/>
      </c>
      <c r="JZ10" s="42" t="str">
        <f t="shared" ref="JZ10" si="79">IF(JZ9="","",EOMONTH(JZ9,0))</f>
        <v/>
      </c>
      <c r="KA10" s="42" t="str">
        <f t="shared" ref="KA10" si="80">IF(KA9="","",EOMONTH(KA9,0))</f>
        <v/>
      </c>
      <c r="KB10" s="42" t="str">
        <f t="shared" ref="KB10" si="81">IF(KB9="","",EOMONTH(KB9,0))</f>
        <v/>
      </c>
      <c r="KC10" s="42" t="str">
        <f t="shared" ref="KC10" si="82">IF(KC9="","",EOMONTH(KC9,0))</f>
        <v/>
      </c>
      <c r="KD10" s="42" t="str">
        <f t="shared" ref="KD10" si="83">IF(KD9="","",EOMONTH(KD9,0))</f>
        <v/>
      </c>
      <c r="KE10" s="42" t="str">
        <f t="shared" ref="KE10" si="84">IF(KE9="","",EOMONTH(KE9,0))</f>
        <v/>
      </c>
      <c r="KF10" s="42" t="str">
        <f t="shared" ref="KF10" si="85">IF(KF9="","",EOMONTH(KF9,0))</f>
        <v/>
      </c>
      <c r="KG10" s="42" t="str">
        <f t="shared" ref="KG10" si="86">IF(KG9="","",EOMONTH(KG9,0))</f>
        <v/>
      </c>
      <c r="KH10" s="42" t="str">
        <f t="shared" ref="KH10" si="87">IF(KH9="","",EOMONTH(KH9,0))</f>
        <v/>
      </c>
      <c r="KI10" s="42" t="str">
        <f t="shared" ref="KI10" si="88">IF(KI9="","",EOMONTH(KI9,0))</f>
        <v/>
      </c>
      <c r="KJ10" s="42" t="str">
        <f t="shared" ref="KJ10" si="89">IF(KJ9="","",EOMONTH(KJ9,0))</f>
        <v/>
      </c>
      <c r="KK10" s="42" t="str">
        <f t="shared" ref="KK10" si="90">IF(KK9="","",EOMONTH(KK9,0))</f>
        <v/>
      </c>
      <c r="KL10" s="42" t="str">
        <f t="shared" ref="KL10" si="91">IF(KL9="","",EOMONTH(KL9,0))</f>
        <v/>
      </c>
      <c r="KM10" s="42" t="str">
        <f t="shared" ref="KM10" si="92">IF(KM9="","",EOMONTH(KM9,0))</f>
        <v/>
      </c>
      <c r="KN10" s="42" t="str">
        <f t="shared" ref="KN10" si="93">IF(KN9="","",EOMONTH(KN9,0))</f>
        <v/>
      </c>
      <c r="KO10" s="42" t="str">
        <f t="shared" ref="KO10" si="94">IF(KO9="","",EOMONTH(KO9,0))</f>
        <v/>
      </c>
      <c r="KP10" s="42" t="str">
        <f t="shared" ref="KP10" si="95">IF(KP9="","",EOMONTH(KP9,0))</f>
        <v/>
      </c>
      <c r="KQ10" s="42" t="str">
        <f t="shared" ref="KQ10" si="96">IF(KQ9="","",EOMONTH(KQ9,0))</f>
        <v/>
      </c>
      <c r="KR10" s="42" t="str">
        <f t="shared" ref="KR10" si="97">IF(KR9="","",EOMONTH(KR9,0))</f>
        <v/>
      </c>
      <c r="KS10" s="42" t="str">
        <f t="shared" ref="KS10" si="98">IF(KS9="","",EOMONTH(KS9,0))</f>
        <v/>
      </c>
      <c r="KT10" s="42" t="str">
        <f t="shared" ref="KT10" si="99">IF(KT9="","",EOMONTH(KT9,0))</f>
        <v/>
      </c>
      <c r="KU10" s="42" t="str">
        <f t="shared" ref="KU10" si="100">IF(KU9="","",EOMONTH(KU9,0))</f>
        <v/>
      </c>
      <c r="KV10" s="42" t="str">
        <f t="shared" ref="KV10" si="101">IF(KV9="","",EOMONTH(KV9,0))</f>
        <v/>
      </c>
      <c r="KW10" s="42" t="str">
        <f t="shared" ref="KW10" si="102">IF(KW9="","",EOMONTH(KW9,0))</f>
        <v/>
      </c>
      <c r="KX10" s="42" t="str">
        <f t="shared" ref="KX10" si="103">IF(KX9="","",EOMONTH(KX9,0))</f>
        <v/>
      </c>
      <c r="KY10" s="42" t="str">
        <f t="shared" ref="KY10" si="104">IF(KY9="","",EOMONTH(KY9,0))</f>
        <v/>
      </c>
      <c r="KZ10" s="42" t="str">
        <f t="shared" ref="KZ10" si="105">IF(KZ9="","",EOMONTH(KZ9,0))</f>
        <v/>
      </c>
      <c r="LA10" s="42" t="str">
        <f t="shared" ref="LA10" si="106">IF(LA9="","",EOMONTH(LA9,0))</f>
        <v/>
      </c>
      <c r="LB10" s="42" t="str">
        <f t="shared" ref="LB10" si="107">IF(LB9="","",EOMONTH(LB9,0))</f>
        <v/>
      </c>
      <c r="LC10" s="42" t="str">
        <f t="shared" ref="LC10" si="108">IF(LC9="","",EOMONTH(LC9,0))</f>
        <v/>
      </c>
      <c r="LD10" s="42" t="str">
        <f t="shared" ref="LD10" si="109">IF(LD9="","",EOMONTH(LD9,0))</f>
        <v/>
      </c>
      <c r="LE10" s="42" t="str">
        <f t="shared" ref="LE10" si="110">IF(LE9="","",EOMONTH(LE9,0))</f>
        <v/>
      </c>
      <c r="LF10" s="42" t="str">
        <f t="shared" ref="LF10" si="111">IF(LF9="","",EOMONTH(LF9,0))</f>
        <v/>
      </c>
      <c r="LG10" s="42" t="str">
        <f t="shared" ref="LG10" si="112">IF(LG9="","",EOMONTH(LG9,0))</f>
        <v/>
      </c>
      <c r="LH10" s="42" t="str">
        <f t="shared" ref="LH10" si="113">IF(LH9="","",EOMONTH(LH9,0))</f>
        <v/>
      </c>
      <c r="LI10" s="5"/>
      <c r="LJ10" s="5"/>
    </row>
    <row r="11" spans="1:322" ht="4.05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82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</row>
    <row r="12" spans="1:322" ht="7.0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8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</row>
    <row r="13" spans="1:322" s="11" customFormat="1" x14ac:dyDescent="0.25">
      <c r="A13" s="10"/>
      <c r="B13" s="10"/>
      <c r="C13" s="10"/>
      <c r="D13" s="10"/>
      <c r="E13" s="30" t="str">
        <f>kpi!$E$41</f>
        <v>экономия эл/энергии</v>
      </c>
      <c r="F13" s="10"/>
      <c r="G13" s="10"/>
      <c r="H13" s="30"/>
      <c r="I13" s="10"/>
      <c r="J13" s="10"/>
      <c r="K13" s="99" t="str">
        <f>IF($E13="","",INDEX(kpi!$H:$H,SUMIFS(kpi!$B:$B,kpi!$E:$E,$E13)))</f>
        <v>кВт*ч</v>
      </c>
      <c r="L13" s="10"/>
      <c r="M13" s="13"/>
      <c r="N13" s="10"/>
      <c r="O13" s="20"/>
      <c r="P13" s="10"/>
      <c r="Q13" s="10"/>
      <c r="R13" s="84">
        <f>SUMIFS($T13:$LI13,$T$1:$LI$1,"&lt;="&amp;MAX($1:$1),$T$1:$LI$1,"&gt;="&amp;1)</f>
        <v>38362744</v>
      </c>
      <c r="S13" s="10"/>
      <c r="T13" s="10"/>
      <c r="U13" s="53">
        <f>IF(U$10="",0,IF(U$10&lt;эффект_кВт!$U$10,0,-SUMIFS(эффект_кВт!$133:$133,эффект_кВт!$8:$8,U$8)))</f>
        <v>0</v>
      </c>
      <c r="V13" s="53">
        <f>IF(V$10="",0,IF(V$10&lt;эффект_кВт!$U$10,0,-SUMIFS(эффект_кВт!$133:$133,эффект_кВт!$8:$8,V$8)))</f>
        <v>0</v>
      </c>
      <c r="W13" s="53">
        <f>IF(W$10="",0,IF(W$10&lt;эффект_кВт!$U$10,0,-SUMIFS(эффект_кВт!$133:$133,эффект_кВт!$8:$8,W$8)))</f>
        <v>0</v>
      </c>
      <c r="X13" s="53">
        <f>IF(X$10="",0,IF(X$10&lt;эффект_кВт!$U$10,0,-SUMIFS(эффект_кВт!$133:$133,эффект_кВт!$8:$8,X$8)))</f>
        <v>0</v>
      </c>
      <c r="Y13" s="53">
        <f>IF(Y$10="",0,IF(Y$10&lt;эффект_кВт!$U$10,0,-SUMIFS(эффект_кВт!$133:$133,эффект_кВт!$8:$8,Y$8)))</f>
        <v>0</v>
      </c>
      <c r="Z13" s="53">
        <f>IF(Z$10="",0,IF(Z$10&lt;эффект_кВт!$U$10,0,-SUMIFS(эффект_кВт!$133:$133,эффект_кВт!$8:$8,Z$8)))</f>
        <v>0</v>
      </c>
      <c r="AA13" s="53">
        <f>IF(AA$10="",0,IF(AA$10&lt;эффект_кВт!$U$10,0,-SUMIFS(эффект_кВт!$133:$133,эффект_кВт!$8:$8,AA$8)))</f>
        <v>0</v>
      </c>
      <c r="AB13" s="53">
        <f>IF(AB$10="",0,IF(AB$10&lt;эффект_кВт!$U$10,0,-SUMIFS(эффект_кВт!$133:$133,эффект_кВт!$8:$8,AB$8)))</f>
        <v>0</v>
      </c>
      <c r="AC13" s="53">
        <f>IF(AC$10="",0,IF(AC$10&lt;эффект_кВт!$U$10,0,-SUMIFS(эффект_кВт!$133:$133,эффект_кВт!$8:$8,AC$8)))</f>
        <v>0</v>
      </c>
      <c r="AD13" s="53">
        <f>IF(AD$10="",0,IF(AD$10&lt;эффект_кВт!$U$10,0,-SUMIFS(эффект_кВт!$133:$133,эффект_кВт!$8:$8,AD$8)))</f>
        <v>0</v>
      </c>
      <c r="AE13" s="53">
        <f>IF(AE$10="",0,IF(AE$10&lt;эффект_кВт!$U$10,0,-SUMIFS(эффект_кВт!$133:$133,эффект_кВт!$8:$8,AE$8)))</f>
        <v>152644</v>
      </c>
      <c r="AF13" s="53">
        <f>IF(AF$10="",0,IF(AF$10&lt;эффект_кВт!$U$10,0,-SUMIFS(эффект_кВт!$133:$133,эффект_кВт!$8:$8,AF$8)))</f>
        <v>168900</v>
      </c>
      <c r="AG13" s="53">
        <f>IF(AG$10="",0,IF(AG$10&lt;эффект_кВт!$U$10,0,-SUMIFS(эффект_кВт!$133:$133,эффект_кВт!$8:$8,AG$8)))</f>
        <v>196416</v>
      </c>
      <c r="AH13" s="53">
        <f>IF(AH$10="",0,IF(AH$10&lt;эффект_кВт!$U$10,0,-SUMIFS(эффект_кВт!$133:$133,эффект_кВт!$8:$8,AH$8)))</f>
        <v>218302</v>
      </c>
      <c r="AI13" s="53">
        <f>IF(AI$10="",0,IF(AI$10&lt;эффект_кВт!$U$10,0,-SUMIFS(эффект_кВт!$133:$133,эффект_кВт!$8:$8,AI$8)))</f>
        <v>232440</v>
      </c>
      <c r="AJ13" s="53">
        <f>IF(AJ$10="",0,IF(AJ$10&lt;эффект_кВт!$U$10,0,-SUMIFS(эффект_кВт!$133:$133,эффект_кВт!$8:$8,AJ$8)))</f>
        <v>262074</v>
      </c>
      <c r="AK13" s="53">
        <f>IF(AK$10="",0,IF(AK$10&lt;эффект_кВт!$U$10,0,-SUMIFS(эффект_кВт!$133:$133,эффект_кВт!$8:$8,AK$8)))</f>
        <v>253620</v>
      </c>
      <c r="AL13" s="53">
        <f>IF(AL$10="",0,IF(AL$10&lt;эффект_кВт!$U$10,0,-SUMIFS(эффект_кВт!$133:$133,эффект_кВт!$8:$8,AL$8)))</f>
        <v>240188</v>
      </c>
      <c r="AM13" s="53">
        <f>IF(AM$10="",0,IF(AM$10&lt;эффект_кВт!$U$10,0,-SUMIFS(эффект_кВт!$133:$133,эффект_кВт!$8:$8,AM$8)))</f>
        <v>218302</v>
      </c>
      <c r="AN13" s="53">
        <f>IF(AN$10="",0,IF(AN$10&lt;эффект_кВт!$U$10,0,-SUMIFS(эффект_кВт!$133:$133,эффект_кВт!$8:$8,AN$8)))</f>
        <v>177408</v>
      </c>
      <c r="AO13" s="53">
        <f>IF(AO$10="",0,IF(AO$10&lt;эффект_кВт!$U$10,0,-SUMIFS(эффект_кВт!$133:$133,эффект_кВт!$8:$8,AO$8)))</f>
        <v>174530</v>
      </c>
      <c r="AP13" s="53">
        <f>IF(AP$10="",0,IF(AP$10&lt;эффект_кВт!$U$10,0,-SUMIFS(эффект_кВт!$133:$133,эффект_кВт!$8:$8,AP$8)))</f>
        <v>147720</v>
      </c>
      <c r="AQ13" s="53">
        <f>IF(AQ$10="",0,IF(AQ$10&lt;эффект_кВт!$U$10,0,-SUMIFS(эффект_кВт!$133:$133,эффект_кВт!$8:$8,AQ$8)))</f>
        <v>152644</v>
      </c>
      <c r="AR13" s="53">
        <f>IF(AR$10="",0,IF(AR$10&lt;эффект_кВт!$U$10,0,-SUMIFS(эффект_кВт!$133:$133,эффект_кВт!$8:$8,AR$8)))</f>
        <v>168900</v>
      </c>
      <c r="AS13" s="53">
        <f>IF(AS$10="",0,IF(AS$10&lt;эффект_кВт!$U$10,0,-SUMIFS(эффект_кВт!$133:$133,эффект_кВт!$8:$8,AS$8)))</f>
        <v>196416</v>
      </c>
      <c r="AT13" s="53">
        <f>IF(AT$10="",0,IF(AT$10&lt;эффект_кВт!$U$10,0,-SUMIFS(эффект_кВт!$133:$133,эффект_кВт!$8:$8,AT$8)))</f>
        <v>218302</v>
      </c>
      <c r="AU13" s="53">
        <f>IF(AU$10="",0,IF(AU$10&lt;эффект_кВт!$U$10,0,-SUMIFS(эффект_кВт!$133:$133,эффект_кВт!$8:$8,AU$8)))</f>
        <v>232440</v>
      </c>
      <c r="AV13" s="53">
        <f>IF(AV$10="",0,IF(AV$10&lt;эффект_кВт!$U$10,0,-SUMIFS(эффект_кВт!$133:$133,эффект_кВт!$8:$8,AV$8)))</f>
        <v>262074</v>
      </c>
      <c r="AW13" s="53">
        <f>IF(AW$10="",0,IF(AW$10&lt;эффект_кВт!$U$10,0,-SUMIFS(эффект_кВт!$133:$133,эффект_кВт!$8:$8,AW$8)))</f>
        <v>253620</v>
      </c>
      <c r="AX13" s="53">
        <f>IF(AX$10="",0,IF(AX$10&lt;эффект_кВт!$U$10,0,-SUMIFS(эффект_кВт!$133:$133,эффект_кВт!$8:$8,AX$8)))</f>
        <v>240188</v>
      </c>
      <c r="AY13" s="53">
        <f>IF(AY$10="",0,IF(AY$10&lt;эффект_кВт!$U$10,0,-SUMIFS(эффект_кВт!$133:$133,эффект_кВт!$8:$8,AY$8)))</f>
        <v>218302</v>
      </c>
      <c r="AZ13" s="53">
        <f>IF(AZ$10="",0,IF(AZ$10&lt;эффект_кВт!$U$10,0,-SUMIFS(эффект_кВт!$133:$133,эффект_кВт!$8:$8,AZ$8)))</f>
        <v>177408</v>
      </c>
      <c r="BA13" s="53">
        <f>IF(BA$10="",0,IF(BA$10&lt;эффект_кВт!$U$10,0,-SUMIFS(эффект_кВт!$133:$133,эффект_кВт!$8:$8,BA$8)))</f>
        <v>174530</v>
      </c>
      <c r="BB13" s="53">
        <f>IF(BB$10="",0,IF(BB$10&lt;эффект_кВт!$U$10,0,-SUMIFS(эффект_кВт!$133:$133,эффект_кВт!$8:$8,BB$8)))</f>
        <v>147720</v>
      </c>
      <c r="BC13" s="53">
        <f>IF(BC$10="",0,IF(BC$10&lt;эффект_кВт!$U$10,0,-SUMIFS(эффект_кВт!$133:$133,эффект_кВт!$8:$8,BC$8)))</f>
        <v>152644</v>
      </c>
      <c r="BD13" s="53">
        <f>IF(BD$10="",0,IF(BD$10&lt;эффект_кВт!$U$10,0,-SUMIFS(эффект_кВт!$133:$133,эффект_кВт!$8:$8,BD$8)))</f>
        <v>168900</v>
      </c>
      <c r="BE13" s="53">
        <f>IF(BE$10="",0,IF(BE$10&lt;эффект_кВт!$U$10,0,-SUMIFS(эффект_кВт!$133:$133,эффект_кВт!$8:$8,BE$8)))</f>
        <v>196416</v>
      </c>
      <c r="BF13" s="53">
        <f>IF(BF$10="",0,IF(BF$10&lt;эффект_кВт!$U$10,0,-SUMIFS(эффект_кВт!$133:$133,эффект_кВт!$8:$8,BF$8)))</f>
        <v>218302</v>
      </c>
      <c r="BG13" s="53">
        <f>IF(BG$10="",0,IF(BG$10&lt;эффект_кВт!$U$10,0,-SUMIFS(эффект_кВт!$133:$133,эффект_кВт!$8:$8,BG$8)))</f>
        <v>232440</v>
      </c>
      <c r="BH13" s="53">
        <f>IF(BH$10="",0,IF(BH$10&lt;эффект_кВт!$U$10,0,-SUMIFS(эффект_кВт!$133:$133,эффект_кВт!$8:$8,BH$8)))</f>
        <v>262074</v>
      </c>
      <c r="BI13" s="53">
        <f>IF(BI$10="",0,IF(BI$10&lt;эффект_кВт!$U$10,0,-SUMIFS(эффект_кВт!$133:$133,эффект_кВт!$8:$8,BI$8)))</f>
        <v>253620</v>
      </c>
      <c r="BJ13" s="53">
        <f>IF(BJ$10="",0,IF(BJ$10&lt;эффект_кВт!$U$10,0,-SUMIFS(эффект_кВт!$133:$133,эффект_кВт!$8:$8,BJ$8)))</f>
        <v>240188</v>
      </c>
      <c r="BK13" s="53">
        <f>IF(BK$10="",0,IF(BK$10&lt;эффект_кВт!$U$10,0,-SUMIFS(эффект_кВт!$133:$133,эффект_кВт!$8:$8,BK$8)))</f>
        <v>218302</v>
      </c>
      <c r="BL13" s="53">
        <f>IF(BL$10="",0,IF(BL$10&lt;эффект_кВт!$U$10,0,-SUMIFS(эффект_кВт!$133:$133,эффект_кВт!$8:$8,BL$8)))</f>
        <v>177408</v>
      </c>
      <c r="BM13" s="53">
        <f>IF(BM$10="",0,IF(BM$10&lt;эффект_кВт!$U$10,0,-SUMIFS(эффект_кВт!$133:$133,эффект_кВт!$8:$8,BM$8)))</f>
        <v>174530</v>
      </c>
      <c r="BN13" s="53">
        <f>IF(BN$10="",0,IF(BN$10&lt;эффект_кВт!$U$10,0,-SUMIFS(эффект_кВт!$133:$133,эффект_кВт!$8:$8,BN$8)))</f>
        <v>147720</v>
      </c>
      <c r="BO13" s="53">
        <f>IF(BO$10="",0,IF(BO$10&lt;эффект_кВт!$U$10,0,-SUMIFS(эффект_кВт!$133:$133,эффект_кВт!$8:$8,BO$8)))</f>
        <v>152644</v>
      </c>
      <c r="BP13" s="53">
        <f>IF(BP$10="",0,IF(BP$10&lt;эффект_кВт!$U$10,0,-SUMIFS(эффект_кВт!$133:$133,эффект_кВт!$8:$8,BP$8)))</f>
        <v>168900</v>
      </c>
      <c r="BQ13" s="53">
        <f>IF(BQ$10="",0,IF(BQ$10&lt;эффект_кВт!$U$10,0,-SUMIFS(эффект_кВт!$133:$133,эффект_кВт!$8:$8,BQ$8)))</f>
        <v>196416</v>
      </c>
      <c r="BR13" s="53">
        <f>IF(BR$10="",0,IF(BR$10&lt;эффект_кВт!$U$10,0,-SUMIFS(эффект_кВт!$133:$133,эффект_кВт!$8:$8,BR$8)))</f>
        <v>218302</v>
      </c>
      <c r="BS13" s="53">
        <f>IF(BS$10="",0,IF(BS$10&lt;эффект_кВт!$U$10,0,-SUMIFS(эффект_кВт!$133:$133,эффект_кВт!$8:$8,BS$8)))</f>
        <v>232440</v>
      </c>
      <c r="BT13" s="53">
        <f>IF(BT$10="",0,IF(BT$10&lt;эффект_кВт!$U$10,0,-SUMIFS(эффект_кВт!$133:$133,эффект_кВт!$8:$8,BT$8)))</f>
        <v>262074</v>
      </c>
      <c r="BU13" s="53">
        <f>IF(BU$10="",0,IF(BU$10&lt;эффект_кВт!$U$10,0,-SUMIFS(эффект_кВт!$133:$133,эффект_кВт!$8:$8,BU$8)))</f>
        <v>253620</v>
      </c>
      <c r="BV13" s="53">
        <f>IF(BV$10="",0,IF(BV$10&lt;эффект_кВт!$U$10,0,-SUMIFS(эффект_кВт!$133:$133,эффект_кВт!$8:$8,BV$8)))</f>
        <v>240188</v>
      </c>
      <c r="BW13" s="53">
        <f>IF(BW$10="",0,IF(BW$10&lt;эффект_кВт!$U$10,0,-SUMIFS(эффект_кВт!$133:$133,эффект_кВт!$8:$8,BW$8)))</f>
        <v>218302</v>
      </c>
      <c r="BX13" s="53">
        <f>IF(BX$10="",0,IF(BX$10&lt;эффект_кВт!$U$10,0,-SUMIFS(эффект_кВт!$133:$133,эффект_кВт!$8:$8,BX$8)))</f>
        <v>177408</v>
      </c>
      <c r="BY13" s="53">
        <f>IF(BY$10="",0,IF(BY$10&lt;эффект_кВт!$U$10,0,-SUMIFS(эффект_кВт!$133:$133,эффект_кВт!$8:$8,BY$8)))</f>
        <v>174530</v>
      </c>
      <c r="BZ13" s="53">
        <f>IF(BZ$10="",0,IF(BZ$10&lt;эффект_кВт!$U$10,0,-SUMIFS(эффект_кВт!$133:$133,эффект_кВт!$8:$8,BZ$8)))</f>
        <v>147720</v>
      </c>
      <c r="CA13" s="53">
        <f>IF(CA$10="",0,IF(CA$10&lt;эффект_кВт!$U$10,0,-SUMIFS(эффект_кВт!$133:$133,эффект_кВт!$8:$8,CA$8)))</f>
        <v>152644</v>
      </c>
      <c r="CB13" s="53">
        <f>IF(CB$10="",0,IF(CB$10&lt;эффект_кВт!$U$10,0,-SUMIFS(эффект_кВт!$133:$133,эффект_кВт!$8:$8,CB$8)))</f>
        <v>168900</v>
      </c>
      <c r="CC13" s="53">
        <f>IF(CC$10="",0,IF(CC$10&lt;эффект_кВт!$U$10,0,-SUMIFS(эффект_кВт!$133:$133,эффект_кВт!$8:$8,CC$8)))</f>
        <v>196416</v>
      </c>
      <c r="CD13" s="53">
        <f>IF(CD$10="",0,IF(CD$10&lt;эффект_кВт!$U$10,0,-SUMIFS(эффект_кВт!$133:$133,эффект_кВт!$8:$8,CD$8)))</f>
        <v>218302</v>
      </c>
      <c r="CE13" s="53">
        <f>IF(CE$10="",0,IF(CE$10&lt;эффект_кВт!$U$10,0,-SUMIFS(эффект_кВт!$133:$133,эффект_кВт!$8:$8,CE$8)))</f>
        <v>232440</v>
      </c>
      <c r="CF13" s="53">
        <f>IF(CF$10="",0,IF(CF$10&lt;эффект_кВт!$U$10,0,-SUMIFS(эффект_кВт!$133:$133,эффект_кВт!$8:$8,CF$8)))</f>
        <v>262074</v>
      </c>
      <c r="CG13" s="53">
        <f>IF(CG$10="",0,IF(CG$10&lt;эффект_кВт!$U$10,0,-SUMIFS(эффект_кВт!$133:$133,эффект_кВт!$8:$8,CG$8)))</f>
        <v>253620</v>
      </c>
      <c r="CH13" s="53">
        <f>IF(CH$10="",0,IF(CH$10&lt;эффект_кВт!$U$10,0,-SUMIFS(эффект_кВт!$133:$133,эффект_кВт!$8:$8,CH$8)))</f>
        <v>240188</v>
      </c>
      <c r="CI13" s="53">
        <f>IF(CI$10="",0,IF(CI$10&lt;эффект_кВт!$U$10,0,-SUMIFS(эффект_кВт!$133:$133,эффект_кВт!$8:$8,CI$8)))</f>
        <v>218302</v>
      </c>
      <c r="CJ13" s="53">
        <f>IF(CJ$10="",0,IF(CJ$10&lt;эффект_кВт!$U$10,0,-SUMIFS(эффект_кВт!$133:$133,эффект_кВт!$8:$8,CJ$8)))</f>
        <v>177408</v>
      </c>
      <c r="CK13" s="53">
        <f>IF(CK$10="",0,IF(CK$10&lt;эффект_кВт!$U$10,0,-SUMIFS(эффект_кВт!$133:$133,эффект_кВт!$8:$8,CK$8)))</f>
        <v>174530</v>
      </c>
      <c r="CL13" s="53">
        <f>IF(CL$10="",0,IF(CL$10&lt;эффект_кВт!$U$10,0,-SUMIFS(эффект_кВт!$133:$133,эффект_кВт!$8:$8,CL$8)))</f>
        <v>147720</v>
      </c>
      <c r="CM13" s="53">
        <f>IF(CM$10="",0,IF(CM$10&lt;эффект_кВт!$U$10,0,-SUMIFS(эффект_кВт!$133:$133,эффект_кВт!$8:$8,CM$8)))</f>
        <v>152644</v>
      </c>
      <c r="CN13" s="53">
        <f>IF(CN$10="",0,IF(CN$10&lt;эффект_кВт!$U$10,0,-SUMIFS(эффект_кВт!$133:$133,эффект_кВт!$8:$8,CN$8)))</f>
        <v>168900</v>
      </c>
      <c r="CO13" s="53">
        <f>IF(CO$10="",0,IF(CO$10&lt;эффект_кВт!$U$10,0,-SUMIFS(эффект_кВт!$133:$133,эффект_кВт!$8:$8,CO$8)))</f>
        <v>196416</v>
      </c>
      <c r="CP13" s="53">
        <f>IF(CP$10="",0,IF(CP$10&lt;эффект_кВт!$U$10,0,-SUMIFS(эффект_кВт!$133:$133,эффект_кВт!$8:$8,CP$8)))</f>
        <v>218302</v>
      </c>
      <c r="CQ13" s="53">
        <f>IF(CQ$10="",0,IF(CQ$10&lt;эффект_кВт!$U$10,0,-SUMIFS(эффект_кВт!$133:$133,эффект_кВт!$8:$8,CQ$8)))</f>
        <v>232440</v>
      </c>
      <c r="CR13" s="53">
        <f>IF(CR$10="",0,IF(CR$10&lt;эффект_кВт!$U$10,0,-SUMIFS(эффект_кВт!$133:$133,эффект_кВт!$8:$8,CR$8)))</f>
        <v>262074</v>
      </c>
      <c r="CS13" s="53">
        <f>IF(CS$10="",0,IF(CS$10&lt;эффект_кВт!$U$10,0,-SUMIFS(эффект_кВт!$133:$133,эффект_кВт!$8:$8,CS$8)))</f>
        <v>253620</v>
      </c>
      <c r="CT13" s="53">
        <f>IF(CT$10="",0,IF(CT$10&lt;эффект_кВт!$U$10,0,-SUMIFS(эффект_кВт!$133:$133,эффект_кВт!$8:$8,CT$8)))</f>
        <v>240188</v>
      </c>
      <c r="CU13" s="53">
        <f>IF(CU$10="",0,IF(CU$10&lt;эффект_кВт!$U$10,0,-SUMIFS(эффект_кВт!$133:$133,эффект_кВт!$8:$8,CU$8)))</f>
        <v>218302</v>
      </c>
      <c r="CV13" s="53">
        <f>IF(CV$10="",0,IF(CV$10&lt;эффект_кВт!$U$10,0,-SUMIFS(эффект_кВт!$133:$133,эффект_кВт!$8:$8,CV$8)))</f>
        <v>177408</v>
      </c>
      <c r="CW13" s="53">
        <f>IF(CW$10="",0,IF(CW$10&lt;эффект_кВт!$U$10,0,-SUMIFS(эффект_кВт!$133:$133,эффект_кВт!$8:$8,CW$8)))</f>
        <v>174530</v>
      </c>
      <c r="CX13" s="53">
        <f>IF(CX$10="",0,IF(CX$10&lt;эффект_кВт!$U$10,0,-SUMIFS(эффект_кВт!$133:$133,эффект_кВт!$8:$8,CX$8)))</f>
        <v>147720</v>
      </c>
      <c r="CY13" s="53">
        <f>IF(CY$10="",0,IF(CY$10&lt;эффект_кВт!$U$10,0,-SUMIFS(эффект_кВт!$133:$133,эффект_кВт!$8:$8,CY$8)))</f>
        <v>152644</v>
      </c>
      <c r="CZ13" s="53">
        <f>IF(CZ$10="",0,IF(CZ$10&lt;эффект_кВт!$U$10,0,-SUMIFS(эффект_кВт!$133:$133,эффект_кВт!$8:$8,CZ$8)))</f>
        <v>168900</v>
      </c>
      <c r="DA13" s="53">
        <f>IF(DA$10="",0,IF(DA$10&lt;эффект_кВт!$U$10,0,-SUMIFS(эффект_кВт!$133:$133,эффект_кВт!$8:$8,DA$8)))</f>
        <v>196416</v>
      </c>
      <c r="DB13" s="53">
        <f>IF(DB$10="",0,IF(DB$10&lt;эффект_кВт!$U$10,0,-SUMIFS(эффект_кВт!$133:$133,эффект_кВт!$8:$8,DB$8)))</f>
        <v>218302</v>
      </c>
      <c r="DC13" s="53">
        <f>IF(DC$10="",0,IF(DC$10&lt;эффект_кВт!$U$10,0,-SUMIFS(эффект_кВт!$133:$133,эффект_кВт!$8:$8,DC$8)))</f>
        <v>232440</v>
      </c>
      <c r="DD13" s="53">
        <f>IF(DD$10="",0,IF(DD$10&lt;эффект_кВт!$U$10,0,-SUMIFS(эффект_кВт!$133:$133,эффект_кВт!$8:$8,DD$8)))</f>
        <v>262074</v>
      </c>
      <c r="DE13" s="53">
        <f>IF(DE$10="",0,IF(DE$10&lt;эффект_кВт!$U$10,0,-SUMIFS(эффект_кВт!$133:$133,эффект_кВт!$8:$8,DE$8)))</f>
        <v>253620</v>
      </c>
      <c r="DF13" s="53">
        <f>IF(DF$10="",0,IF(DF$10&lt;эффект_кВт!$U$10,0,-SUMIFS(эффект_кВт!$133:$133,эффект_кВт!$8:$8,DF$8)))</f>
        <v>240188</v>
      </c>
      <c r="DG13" s="53">
        <f>IF(DG$10="",0,IF(DG$10&lt;эффект_кВт!$U$10,0,-SUMIFS(эффект_кВт!$133:$133,эффект_кВт!$8:$8,DG$8)))</f>
        <v>218302</v>
      </c>
      <c r="DH13" s="53">
        <f>IF(DH$10="",0,IF(DH$10&lt;эффект_кВт!$U$10,0,-SUMIFS(эффект_кВт!$133:$133,эффект_кВт!$8:$8,DH$8)))</f>
        <v>177408</v>
      </c>
      <c r="DI13" s="53">
        <f>IF(DI$10="",0,IF(DI$10&lt;эффект_кВт!$U$10,0,-SUMIFS(эффект_кВт!$133:$133,эффект_кВт!$8:$8,DI$8)))</f>
        <v>174530</v>
      </c>
      <c r="DJ13" s="53">
        <f>IF(DJ$10="",0,IF(DJ$10&lt;эффект_кВт!$U$10,0,-SUMIFS(эффект_кВт!$133:$133,эффект_кВт!$8:$8,DJ$8)))</f>
        <v>147720</v>
      </c>
      <c r="DK13" s="53">
        <f>IF(DK$10="",0,IF(DK$10&lt;эффект_кВт!$U$10,0,-SUMIFS(эффект_кВт!$133:$133,эффект_кВт!$8:$8,DK$8)))</f>
        <v>152644</v>
      </c>
      <c r="DL13" s="53">
        <f>IF(DL$10="",0,IF(DL$10&lt;эффект_кВт!$U$10,0,-SUMIFS(эффект_кВт!$133:$133,эффект_кВт!$8:$8,DL$8)))</f>
        <v>168900</v>
      </c>
      <c r="DM13" s="53">
        <f>IF(DM$10="",0,IF(DM$10&lt;эффект_кВт!$U$10,0,-SUMIFS(эффект_кВт!$133:$133,эффект_кВт!$8:$8,DM$8)))</f>
        <v>196416</v>
      </c>
      <c r="DN13" s="53">
        <f>IF(DN$10="",0,IF(DN$10&lt;эффект_кВт!$U$10,0,-SUMIFS(эффект_кВт!$133:$133,эффект_кВт!$8:$8,DN$8)))</f>
        <v>218302</v>
      </c>
      <c r="DO13" s="53">
        <f>IF(DO$10="",0,IF(DO$10&lt;эффект_кВт!$U$10,0,-SUMIFS(эффект_кВт!$133:$133,эффект_кВт!$8:$8,DO$8)))</f>
        <v>232440</v>
      </c>
      <c r="DP13" s="53">
        <f>IF(DP$10="",0,IF(DP$10&lt;эффект_кВт!$U$10,0,-SUMIFS(эффект_кВт!$133:$133,эффект_кВт!$8:$8,DP$8)))</f>
        <v>262074</v>
      </c>
      <c r="DQ13" s="53">
        <f>IF(DQ$10="",0,IF(DQ$10&lt;эффект_кВт!$U$10,0,-SUMIFS(эффект_кВт!$133:$133,эффект_кВт!$8:$8,DQ$8)))</f>
        <v>253620</v>
      </c>
      <c r="DR13" s="53">
        <f>IF(DR$10="",0,IF(DR$10&lt;эффект_кВт!$U$10,0,-SUMIFS(эффект_кВт!$133:$133,эффект_кВт!$8:$8,DR$8)))</f>
        <v>240188</v>
      </c>
      <c r="DS13" s="53">
        <f>IF(DS$10="",0,IF(DS$10&lt;эффект_кВт!$U$10,0,-SUMIFS(эффект_кВт!$133:$133,эффект_кВт!$8:$8,DS$8)))</f>
        <v>218302</v>
      </c>
      <c r="DT13" s="53">
        <f>IF(DT$10="",0,IF(DT$10&lt;эффект_кВт!$U$10,0,-SUMIFS(эффект_кВт!$133:$133,эффект_кВт!$8:$8,DT$8)))</f>
        <v>177408</v>
      </c>
      <c r="DU13" s="53">
        <f>IF(DU$10="",0,IF(DU$10&lt;эффект_кВт!$U$10,0,-SUMIFS(эффект_кВт!$133:$133,эффект_кВт!$8:$8,DU$8)))</f>
        <v>174530</v>
      </c>
      <c r="DV13" s="53">
        <f>IF(DV$10="",0,IF(DV$10&lt;эффект_кВт!$U$10,0,-SUMIFS(эффект_кВт!$133:$133,эффект_кВт!$8:$8,DV$8)))</f>
        <v>147720</v>
      </c>
      <c r="DW13" s="53">
        <f>IF(DW$10="",0,IF(DW$10&lt;эффект_кВт!$U$10,0,-SUMIFS(эффект_кВт!$133:$133,эффект_кВт!$8:$8,DW$8)))</f>
        <v>152644</v>
      </c>
      <c r="DX13" s="53">
        <f>IF(DX$10="",0,IF(DX$10&lt;эффект_кВт!$U$10,0,-SUMIFS(эффект_кВт!$133:$133,эффект_кВт!$8:$8,DX$8)))</f>
        <v>168900</v>
      </c>
      <c r="DY13" s="53">
        <f>IF(DY$10="",0,IF(DY$10&lt;эффект_кВт!$U$10,0,-SUMIFS(эффект_кВт!$133:$133,эффект_кВт!$8:$8,DY$8)))</f>
        <v>196416</v>
      </c>
      <c r="DZ13" s="53">
        <f>IF(DZ$10="",0,IF(DZ$10&lt;эффект_кВт!$U$10,0,-SUMIFS(эффект_кВт!$133:$133,эффект_кВт!$8:$8,DZ$8)))</f>
        <v>218302</v>
      </c>
      <c r="EA13" s="53">
        <f>IF(EA$10="",0,IF(EA$10&lt;эффект_кВт!$U$10,0,-SUMIFS(эффект_кВт!$133:$133,эффект_кВт!$8:$8,EA$8)))</f>
        <v>232440</v>
      </c>
      <c r="EB13" s="53">
        <f>IF(EB$10="",0,IF(EB$10&lt;эффект_кВт!$U$10,0,-SUMIFS(эффект_кВт!$133:$133,эффект_кВт!$8:$8,EB$8)))</f>
        <v>262074</v>
      </c>
      <c r="EC13" s="53">
        <f>IF(EC$10="",0,IF(EC$10&lt;эффект_кВт!$U$10,0,-SUMIFS(эффект_кВт!$133:$133,эффект_кВт!$8:$8,EC$8)))</f>
        <v>253620</v>
      </c>
      <c r="ED13" s="53">
        <f>IF(ED$10="",0,IF(ED$10&lt;эффект_кВт!$U$10,0,-SUMIFS(эффект_кВт!$133:$133,эффект_кВт!$8:$8,ED$8)))</f>
        <v>240188</v>
      </c>
      <c r="EE13" s="53">
        <f>IF(EE$10="",0,IF(EE$10&lt;эффект_кВт!$U$10,0,-SUMIFS(эффект_кВт!$133:$133,эффект_кВт!$8:$8,EE$8)))</f>
        <v>218302</v>
      </c>
      <c r="EF13" s="53">
        <f>IF(EF$10="",0,IF(EF$10&lt;эффект_кВт!$U$10,0,-SUMIFS(эффект_кВт!$133:$133,эффект_кВт!$8:$8,EF$8)))</f>
        <v>177408</v>
      </c>
      <c r="EG13" s="53">
        <f>IF(EG$10="",0,IF(EG$10&lt;эффект_кВт!$U$10,0,-SUMIFS(эффект_кВт!$133:$133,эффект_кВт!$8:$8,EG$8)))</f>
        <v>174530</v>
      </c>
      <c r="EH13" s="53">
        <f>IF(EH$10="",0,IF(EH$10&lt;эффект_кВт!$U$10,0,-SUMIFS(эффект_кВт!$133:$133,эффект_кВт!$8:$8,EH$8)))</f>
        <v>147720</v>
      </c>
      <c r="EI13" s="53">
        <f>IF(EI$10="",0,IF(EI$10&lt;эффект_кВт!$U$10,0,-SUMIFS(эффект_кВт!$133:$133,эффект_кВт!$8:$8,EI$8)))</f>
        <v>152644</v>
      </c>
      <c r="EJ13" s="53">
        <f>IF(EJ$10="",0,IF(EJ$10&lt;эффект_кВт!$U$10,0,-SUMIFS(эффект_кВт!$133:$133,эффект_кВт!$8:$8,EJ$8)))</f>
        <v>168900</v>
      </c>
      <c r="EK13" s="53">
        <f>IF(EK$10="",0,IF(EK$10&lt;эффект_кВт!$U$10,0,-SUMIFS(эффект_кВт!$133:$133,эффект_кВт!$8:$8,EK$8)))</f>
        <v>196416</v>
      </c>
      <c r="EL13" s="53">
        <f>IF(EL$10="",0,IF(EL$10&lt;эффект_кВт!$U$10,0,-SUMIFS(эффект_кВт!$133:$133,эффект_кВт!$8:$8,EL$8)))</f>
        <v>218302</v>
      </c>
      <c r="EM13" s="53">
        <f>IF(EM$10="",0,IF(EM$10&lt;эффект_кВт!$U$10,0,-SUMIFS(эффект_кВт!$133:$133,эффект_кВт!$8:$8,EM$8)))</f>
        <v>232440</v>
      </c>
      <c r="EN13" s="53">
        <f>IF(EN$10="",0,IF(EN$10&lt;эффект_кВт!$U$10,0,-SUMIFS(эффект_кВт!$133:$133,эффект_кВт!$8:$8,EN$8)))</f>
        <v>262074</v>
      </c>
      <c r="EO13" s="53">
        <f>IF(EO$10="",0,IF(EO$10&lt;эффект_кВт!$U$10,0,-SUMIFS(эффект_кВт!$133:$133,эффект_кВт!$8:$8,EO$8)))</f>
        <v>253620</v>
      </c>
      <c r="EP13" s="53">
        <f>IF(EP$10="",0,IF(EP$10&lt;эффект_кВт!$U$10,0,-SUMIFS(эффект_кВт!$133:$133,эффект_кВт!$8:$8,EP$8)))</f>
        <v>240188</v>
      </c>
      <c r="EQ13" s="53">
        <f>IF(EQ$10="",0,IF(EQ$10&lt;эффект_кВт!$U$10,0,-SUMIFS(эффект_кВт!$133:$133,эффект_кВт!$8:$8,EQ$8)))</f>
        <v>218302</v>
      </c>
      <c r="ER13" s="53">
        <f>IF(ER$10="",0,IF(ER$10&lt;эффект_кВт!$U$10,0,-SUMIFS(эффект_кВт!$133:$133,эффект_кВт!$8:$8,ER$8)))</f>
        <v>177408</v>
      </c>
      <c r="ES13" s="53">
        <f>IF(ES$10="",0,IF(ES$10&lt;эффект_кВт!$U$10,0,-SUMIFS(эффект_кВт!$133:$133,эффект_кВт!$8:$8,ES$8)))</f>
        <v>174530</v>
      </c>
      <c r="ET13" s="53">
        <f>IF(ET$10="",0,IF(ET$10&lt;эффект_кВт!$U$10,0,-SUMIFS(эффект_кВт!$133:$133,эффект_кВт!$8:$8,ET$8)))</f>
        <v>147720</v>
      </c>
      <c r="EU13" s="53">
        <f>IF(EU$10="",0,IF(EU$10&lt;эффект_кВт!$U$10,0,-SUMIFS(эффект_кВт!$133:$133,эффект_кВт!$8:$8,EU$8)))</f>
        <v>152644</v>
      </c>
      <c r="EV13" s="53">
        <f>IF(EV$10="",0,IF(EV$10&lt;эффект_кВт!$U$10,0,-SUMIFS(эффект_кВт!$133:$133,эффект_кВт!$8:$8,EV$8)))</f>
        <v>168900</v>
      </c>
      <c r="EW13" s="53">
        <f>IF(EW$10="",0,IF(EW$10&lt;эффект_кВт!$U$10,0,-SUMIFS(эффект_кВт!$133:$133,эффект_кВт!$8:$8,EW$8)))</f>
        <v>196416</v>
      </c>
      <c r="EX13" s="53">
        <f>IF(EX$10="",0,IF(EX$10&lt;эффект_кВт!$U$10,0,-SUMIFS(эффект_кВт!$133:$133,эффект_кВт!$8:$8,EX$8)))</f>
        <v>218302</v>
      </c>
      <c r="EY13" s="53">
        <f>IF(EY$10="",0,IF(EY$10&lt;эффект_кВт!$U$10,0,-SUMIFS(эффект_кВт!$133:$133,эффект_кВт!$8:$8,EY$8)))</f>
        <v>232440</v>
      </c>
      <c r="EZ13" s="53">
        <f>IF(EZ$10="",0,IF(EZ$10&lt;эффект_кВт!$U$10,0,-SUMIFS(эффект_кВт!$133:$133,эффект_кВт!$8:$8,EZ$8)))</f>
        <v>262074</v>
      </c>
      <c r="FA13" s="53">
        <f>IF(FA$10="",0,IF(FA$10&lt;эффект_кВт!$U$10,0,-SUMIFS(эффект_кВт!$133:$133,эффект_кВт!$8:$8,FA$8)))</f>
        <v>253620</v>
      </c>
      <c r="FB13" s="53">
        <f>IF(FB$10="",0,IF(FB$10&lt;эффект_кВт!$U$10,0,-SUMIFS(эффект_кВт!$133:$133,эффект_кВт!$8:$8,FB$8)))</f>
        <v>240188</v>
      </c>
      <c r="FC13" s="53">
        <f>IF(FC$10="",0,IF(FC$10&lt;эффект_кВт!$U$10,0,-SUMIFS(эффект_кВт!$133:$133,эффект_кВт!$8:$8,FC$8)))</f>
        <v>218302</v>
      </c>
      <c r="FD13" s="53">
        <f>IF(FD$10="",0,IF(FD$10&lt;эффект_кВт!$U$10,0,-SUMIFS(эффект_кВт!$133:$133,эффект_кВт!$8:$8,FD$8)))</f>
        <v>177408</v>
      </c>
      <c r="FE13" s="53">
        <f>IF(FE$10="",0,IF(FE$10&lt;эффект_кВт!$U$10,0,-SUMIFS(эффект_кВт!$133:$133,эффект_кВт!$8:$8,FE$8)))</f>
        <v>174530</v>
      </c>
      <c r="FF13" s="53">
        <f>IF(FF$10="",0,IF(FF$10&lt;эффект_кВт!$U$10,0,-SUMIFS(эффект_кВт!$133:$133,эффект_кВт!$8:$8,FF$8)))</f>
        <v>147720</v>
      </c>
      <c r="FG13" s="53">
        <f>IF(FG$10="",0,IF(FG$10&lt;эффект_кВт!$U$10,0,-SUMIFS(эффект_кВт!$133:$133,эффект_кВт!$8:$8,FG$8)))</f>
        <v>152644</v>
      </c>
      <c r="FH13" s="53">
        <f>IF(FH$10="",0,IF(FH$10&lt;эффект_кВт!$U$10,0,-SUMIFS(эффект_кВт!$133:$133,эффект_кВт!$8:$8,FH$8)))</f>
        <v>168900</v>
      </c>
      <c r="FI13" s="53">
        <f>IF(FI$10="",0,IF(FI$10&lt;эффект_кВт!$U$10,0,-SUMIFS(эффект_кВт!$133:$133,эффект_кВт!$8:$8,FI$8)))</f>
        <v>196416</v>
      </c>
      <c r="FJ13" s="53">
        <f>IF(FJ$10="",0,IF(FJ$10&lt;эффект_кВт!$U$10,0,-SUMIFS(эффект_кВт!$133:$133,эффект_кВт!$8:$8,FJ$8)))</f>
        <v>218302</v>
      </c>
      <c r="FK13" s="53">
        <f>IF(FK$10="",0,IF(FK$10&lt;эффект_кВт!$U$10,0,-SUMIFS(эффект_кВт!$133:$133,эффект_кВт!$8:$8,FK$8)))</f>
        <v>232440</v>
      </c>
      <c r="FL13" s="53">
        <f>IF(FL$10="",0,IF(FL$10&lt;эффект_кВт!$U$10,0,-SUMIFS(эффект_кВт!$133:$133,эффект_кВт!$8:$8,FL$8)))</f>
        <v>262074</v>
      </c>
      <c r="FM13" s="53">
        <f>IF(FM$10="",0,IF(FM$10&lt;эффект_кВт!$U$10,0,-SUMIFS(эффект_кВт!$133:$133,эффект_кВт!$8:$8,FM$8)))</f>
        <v>253620</v>
      </c>
      <c r="FN13" s="53">
        <f>IF(FN$10="",0,IF(FN$10&lt;эффект_кВт!$U$10,0,-SUMIFS(эффект_кВт!$133:$133,эффект_кВт!$8:$8,FN$8)))</f>
        <v>240188</v>
      </c>
      <c r="FO13" s="53">
        <f>IF(FO$10="",0,IF(FO$10&lt;эффект_кВт!$U$10,0,-SUMIFS(эффект_кВт!$133:$133,эффект_кВт!$8:$8,FO$8)))</f>
        <v>218302</v>
      </c>
      <c r="FP13" s="53">
        <f>IF(FP$10="",0,IF(FP$10&lt;эффект_кВт!$U$10,0,-SUMIFS(эффект_кВт!$133:$133,эффект_кВт!$8:$8,FP$8)))</f>
        <v>177408</v>
      </c>
      <c r="FQ13" s="53">
        <f>IF(FQ$10="",0,IF(FQ$10&lt;эффект_кВт!$U$10,0,-SUMIFS(эффект_кВт!$133:$133,эффект_кВт!$8:$8,FQ$8)))</f>
        <v>174530</v>
      </c>
      <c r="FR13" s="53">
        <f>IF(FR$10="",0,IF(FR$10&lt;эффект_кВт!$U$10,0,-SUMIFS(эффект_кВт!$133:$133,эффект_кВт!$8:$8,FR$8)))</f>
        <v>147720</v>
      </c>
      <c r="FS13" s="53">
        <f>IF(FS$10="",0,IF(FS$10&lt;эффект_кВт!$U$10,0,-SUMIFS(эффект_кВт!$133:$133,эффект_кВт!$8:$8,FS$8)))</f>
        <v>152644</v>
      </c>
      <c r="FT13" s="53">
        <f>IF(FT$10="",0,IF(FT$10&lt;эффект_кВт!$U$10,0,-SUMIFS(эффект_кВт!$133:$133,эффект_кВт!$8:$8,FT$8)))</f>
        <v>168900</v>
      </c>
      <c r="FU13" s="53">
        <f>IF(FU$10="",0,IF(FU$10&lt;эффект_кВт!$U$10,0,-SUMIFS(эффект_кВт!$133:$133,эффект_кВт!$8:$8,FU$8)))</f>
        <v>196416</v>
      </c>
      <c r="FV13" s="53">
        <f>IF(FV$10="",0,IF(FV$10&lt;эффект_кВт!$U$10,0,-SUMIFS(эффект_кВт!$133:$133,эффект_кВт!$8:$8,FV$8)))</f>
        <v>218302</v>
      </c>
      <c r="FW13" s="53">
        <f>IF(FW$10="",0,IF(FW$10&lt;эффект_кВт!$U$10,0,-SUMIFS(эффект_кВт!$133:$133,эффект_кВт!$8:$8,FW$8)))</f>
        <v>232440</v>
      </c>
      <c r="FX13" s="53">
        <f>IF(FX$10="",0,IF(FX$10&lt;эффект_кВт!$U$10,0,-SUMIFS(эффект_кВт!$133:$133,эффект_кВт!$8:$8,FX$8)))</f>
        <v>262074</v>
      </c>
      <c r="FY13" s="53">
        <f>IF(FY$10="",0,IF(FY$10&lt;эффект_кВт!$U$10,0,-SUMIFS(эффект_кВт!$133:$133,эффект_кВт!$8:$8,FY$8)))</f>
        <v>253620</v>
      </c>
      <c r="FZ13" s="53">
        <f>IF(FZ$10="",0,IF(FZ$10&lt;эффект_кВт!$U$10,0,-SUMIFS(эффект_кВт!$133:$133,эффект_кВт!$8:$8,FZ$8)))</f>
        <v>240188</v>
      </c>
      <c r="GA13" s="53">
        <f>IF(GA$10="",0,IF(GA$10&lt;эффект_кВт!$U$10,0,-SUMIFS(эффект_кВт!$133:$133,эффект_кВт!$8:$8,GA$8)))</f>
        <v>218302</v>
      </c>
      <c r="GB13" s="53">
        <f>IF(GB$10="",0,IF(GB$10&lt;эффект_кВт!$U$10,0,-SUMIFS(эффект_кВт!$133:$133,эффект_кВт!$8:$8,GB$8)))</f>
        <v>177408</v>
      </c>
      <c r="GC13" s="53">
        <f>IF(GC$10="",0,IF(GC$10&lt;эффект_кВт!$U$10,0,-SUMIFS(эффект_кВт!$133:$133,эффект_кВт!$8:$8,GC$8)))</f>
        <v>174530</v>
      </c>
      <c r="GD13" s="53">
        <f>IF(GD$10="",0,IF(GD$10&lt;эффект_кВт!$U$10,0,-SUMIFS(эффект_кВт!$133:$133,эффект_кВт!$8:$8,GD$8)))</f>
        <v>147720</v>
      </c>
      <c r="GE13" s="53">
        <f>IF(GE$10="",0,IF(GE$10&lt;эффект_кВт!$U$10,0,-SUMIFS(эффект_кВт!$133:$133,эффект_кВт!$8:$8,GE$8)))</f>
        <v>152644</v>
      </c>
      <c r="GF13" s="53">
        <f>IF(GF$10="",0,IF(GF$10&lt;эффект_кВт!$U$10,0,-SUMIFS(эффект_кВт!$133:$133,эффект_кВт!$8:$8,GF$8)))</f>
        <v>168900</v>
      </c>
      <c r="GG13" s="53">
        <f>IF(GG$10="",0,IF(GG$10&lt;эффект_кВт!$U$10,0,-SUMIFS(эффект_кВт!$133:$133,эффект_кВт!$8:$8,GG$8)))</f>
        <v>196416</v>
      </c>
      <c r="GH13" s="53">
        <f>IF(GH$10="",0,IF(GH$10&lt;эффект_кВт!$U$10,0,-SUMIFS(эффект_кВт!$133:$133,эффект_кВт!$8:$8,GH$8)))</f>
        <v>218302</v>
      </c>
      <c r="GI13" s="53">
        <f>IF(GI$10="",0,IF(GI$10&lt;эффект_кВт!$U$10,0,-SUMIFS(эффект_кВт!$133:$133,эффект_кВт!$8:$8,GI$8)))</f>
        <v>232440</v>
      </c>
      <c r="GJ13" s="53">
        <f>IF(GJ$10="",0,IF(GJ$10&lt;эффект_кВт!$U$10,0,-SUMIFS(эффект_кВт!$133:$133,эффект_кВт!$8:$8,GJ$8)))</f>
        <v>262074</v>
      </c>
      <c r="GK13" s="53">
        <f>IF(GK$10="",0,IF(GK$10&lt;эффект_кВт!$U$10,0,-SUMIFS(эффект_кВт!$133:$133,эффект_кВт!$8:$8,GK$8)))</f>
        <v>253620</v>
      </c>
      <c r="GL13" s="53">
        <f>IF(GL$10="",0,IF(GL$10&lt;эффект_кВт!$U$10,0,-SUMIFS(эффект_кВт!$133:$133,эффект_кВт!$8:$8,GL$8)))</f>
        <v>240188</v>
      </c>
      <c r="GM13" s="53">
        <f>IF(GM$10="",0,IF(GM$10&lt;эффект_кВт!$U$10,0,-SUMIFS(эффект_кВт!$133:$133,эффект_кВт!$8:$8,GM$8)))</f>
        <v>218302</v>
      </c>
      <c r="GN13" s="53">
        <f>IF(GN$10="",0,IF(GN$10&lt;эффект_кВт!$U$10,0,-SUMIFS(эффект_кВт!$133:$133,эффект_кВт!$8:$8,GN$8)))</f>
        <v>177408</v>
      </c>
      <c r="GO13" s="53">
        <f>IF(GO$10="",0,IF(GO$10&lt;эффект_кВт!$U$10,0,-SUMIFS(эффект_кВт!$133:$133,эффект_кВт!$8:$8,GO$8)))</f>
        <v>174530</v>
      </c>
      <c r="GP13" s="53">
        <f>IF(GP$10="",0,IF(GP$10&lt;эффект_кВт!$U$10,0,-SUMIFS(эффект_кВт!$133:$133,эффект_кВт!$8:$8,GP$8)))</f>
        <v>147720</v>
      </c>
      <c r="GQ13" s="53">
        <f>IF(GQ$10="",0,IF(GQ$10&lt;эффект_кВт!$U$10,0,-SUMIFS(эффект_кВт!$133:$133,эффект_кВт!$8:$8,GQ$8)))</f>
        <v>152644</v>
      </c>
      <c r="GR13" s="53">
        <f>IF(GR$10="",0,IF(GR$10&lt;эффект_кВт!$U$10,0,-SUMIFS(эффект_кВт!$133:$133,эффект_кВт!$8:$8,GR$8)))</f>
        <v>168900</v>
      </c>
      <c r="GS13" s="53">
        <f>IF(GS$10="",0,IF(GS$10&lt;эффект_кВт!$U$10,0,-SUMIFS(эффект_кВт!$133:$133,эффект_кВт!$8:$8,GS$8)))</f>
        <v>196416</v>
      </c>
      <c r="GT13" s="53">
        <f>IF(GT$10="",0,IF(GT$10&lt;эффект_кВт!$U$10,0,-SUMIFS(эффект_кВт!$133:$133,эффект_кВт!$8:$8,GT$8)))</f>
        <v>218302</v>
      </c>
      <c r="GU13" s="53">
        <f>IF(GU$10="",0,IF(GU$10&lt;эффект_кВт!$U$10,0,-SUMIFS(эффект_кВт!$133:$133,эффект_кВт!$8:$8,GU$8)))</f>
        <v>232440</v>
      </c>
      <c r="GV13" s="53">
        <f>IF(GV$10="",0,IF(GV$10&lt;эффект_кВт!$U$10,0,-SUMIFS(эффект_кВт!$133:$133,эффект_кВт!$8:$8,GV$8)))</f>
        <v>262074</v>
      </c>
      <c r="GW13" s="53">
        <f>IF(GW$10="",0,IF(GW$10&lt;эффект_кВт!$U$10,0,-SUMIFS(эффект_кВт!$133:$133,эффект_кВт!$8:$8,GW$8)))</f>
        <v>253620</v>
      </c>
      <c r="GX13" s="53">
        <f>IF(GX$10="",0,IF(GX$10&lt;эффект_кВт!$U$10,0,-SUMIFS(эффект_кВт!$133:$133,эффект_кВт!$8:$8,GX$8)))</f>
        <v>240188</v>
      </c>
      <c r="GY13" s="53">
        <f>IF(GY$10="",0,IF(GY$10&lt;эффект_кВт!$U$10,0,-SUMIFS(эффект_кВт!$133:$133,эффект_кВт!$8:$8,GY$8)))</f>
        <v>218302</v>
      </c>
      <c r="GZ13" s="53">
        <f>IF(GZ$10="",0,IF(GZ$10&lt;эффект_кВт!$U$10,0,-SUMIFS(эффект_кВт!$133:$133,эффект_кВт!$8:$8,GZ$8)))</f>
        <v>177408</v>
      </c>
      <c r="HA13" s="53">
        <f>IF(HA$10="",0,IF(HA$10&lt;эффект_кВт!$U$10,0,-SUMIFS(эффект_кВт!$133:$133,эффект_кВт!$8:$8,HA$8)))</f>
        <v>174530</v>
      </c>
      <c r="HB13" s="53">
        <f>IF(HB$10="",0,IF(HB$10&lt;эффект_кВт!$U$10,0,-SUMIFS(эффект_кВт!$133:$133,эффект_кВт!$8:$8,HB$8)))</f>
        <v>147720</v>
      </c>
      <c r="HC13" s="53">
        <f>IF(HC$10="",0,IF(HC$10&lt;эффект_кВт!$U$10,0,-SUMIFS(эффект_кВт!$133:$133,эффект_кВт!$8:$8,HC$8)))</f>
        <v>152644</v>
      </c>
      <c r="HD13" s="53">
        <f>IF(HD$10="",0,IF(HD$10&lt;эффект_кВт!$U$10,0,-SUMIFS(эффект_кВт!$133:$133,эффект_кВт!$8:$8,HD$8)))</f>
        <v>168900</v>
      </c>
      <c r="HE13" s="53">
        <f>IF(HE$10="",0,IF(HE$10&lt;эффект_кВт!$U$10,0,-SUMIFS(эффект_кВт!$133:$133,эффект_кВт!$8:$8,HE$8)))</f>
        <v>196416</v>
      </c>
      <c r="HF13" s="53">
        <f>IF(HF$10="",0,IF(HF$10&lt;эффект_кВт!$U$10,0,-SUMIFS(эффект_кВт!$133:$133,эффект_кВт!$8:$8,HF$8)))</f>
        <v>218302</v>
      </c>
      <c r="HG13" s="53">
        <f>IF(HG$10="",0,IF(HG$10&lt;эффект_кВт!$U$10,0,-SUMIFS(эффект_кВт!$133:$133,эффект_кВт!$8:$8,HG$8)))</f>
        <v>232440</v>
      </c>
      <c r="HH13" s="53">
        <f>IF(HH$10="",0,IF(HH$10&lt;эффект_кВт!$U$10,0,-SUMIFS(эффект_кВт!$133:$133,эффект_кВт!$8:$8,HH$8)))</f>
        <v>262074</v>
      </c>
      <c r="HI13" s="53">
        <f>IF(HI$10="",0,IF(HI$10&lt;эффект_кВт!$U$10,0,-SUMIFS(эффект_кВт!$133:$133,эффект_кВт!$8:$8,HI$8)))</f>
        <v>253620</v>
      </c>
      <c r="HJ13" s="53">
        <f>IF(HJ$10="",0,IF(HJ$10&lt;эффект_кВт!$U$10,0,-SUMIFS(эффект_кВт!$133:$133,эффект_кВт!$8:$8,HJ$8)))</f>
        <v>240188</v>
      </c>
      <c r="HK13" s="53">
        <f>IF(HK$10="",0,IF(HK$10&lt;эффект_кВт!$U$10,0,-SUMIFS(эффект_кВт!$133:$133,эффект_кВт!$8:$8,HK$8)))</f>
        <v>0</v>
      </c>
      <c r="HL13" s="53">
        <f>IF(HL$10="",0,IF(HL$10&lt;эффект_кВт!$U$10,0,-SUMIFS(эффект_кВт!$133:$133,эффект_кВт!$8:$8,HL$8)))</f>
        <v>0</v>
      </c>
      <c r="HM13" s="53">
        <f>IF(HM$10="",0,IF(HM$10&lt;эффект_кВт!$U$10,0,-SUMIFS(эффект_кВт!$133:$133,эффект_кВт!$8:$8,HM$8)))</f>
        <v>0</v>
      </c>
      <c r="HN13" s="53">
        <f>IF(HN$10="",0,IF(HN$10&lt;эффект_кВт!$U$10,0,-SUMIFS(эффект_кВт!$133:$133,эффект_кВт!$8:$8,HN$8)))</f>
        <v>0</v>
      </c>
      <c r="HO13" s="53">
        <f>IF(HO$10="",0,IF(HO$10&lt;эффект_кВт!$U$10,0,-SUMIFS(эффект_кВт!$133:$133,эффект_кВт!$8:$8,HO$8)))</f>
        <v>0</v>
      </c>
      <c r="HP13" s="53">
        <f>IF(HP$10="",0,IF(HP$10&lt;эффект_кВт!$U$10,0,-SUMIFS(эффект_кВт!$133:$133,эффект_кВт!$8:$8,HP$8)))</f>
        <v>0</v>
      </c>
      <c r="HQ13" s="53">
        <f>IF(HQ$10="",0,IF(HQ$10&lt;эффект_кВт!$U$10,0,-SUMIFS(эффект_кВт!$133:$133,эффект_кВт!$8:$8,HQ$8)))</f>
        <v>0</v>
      </c>
      <c r="HR13" s="53">
        <f>IF(HR$10="",0,IF(HR$10&lt;эффект_кВт!$U$10,0,-SUMIFS(эффект_кВт!$133:$133,эффект_кВт!$8:$8,HR$8)))</f>
        <v>0</v>
      </c>
      <c r="HS13" s="53">
        <f>IF(HS$10="",0,IF(HS$10&lt;эффект_кВт!$U$10,0,-SUMIFS(эффект_кВт!$133:$133,эффект_кВт!$8:$8,HS$8)))</f>
        <v>0</v>
      </c>
      <c r="HT13" s="53">
        <f>IF(HT$10="",0,IF(HT$10&lt;эффект_кВт!$U$10,0,-SUMIFS(эффект_кВт!$133:$133,эффект_кВт!$8:$8,HT$8)))</f>
        <v>0</v>
      </c>
      <c r="HU13" s="53">
        <f>IF(HU$10="",0,IF(HU$10&lt;эффект_кВт!$U$10,0,-SUMIFS(эффект_кВт!$133:$133,эффект_кВт!$8:$8,HU$8)))</f>
        <v>0</v>
      </c>
      <c r="HV13" s="53">
        <f>IF(HV$10="",0,IF(HV$10&lt;эффект_кВт!$U$10,0,-SUMIFS(эффект_кВт!$133:$133,эффект_кВт!$8:$8,HV$8)))</f>
        <v>0</v>
      </c>
      <c r="HW13" s="53">
        <f>IF(HW$10="",0,IF(HW$10&lt;эффект_кВт!$U$10,0,-SUMIFS(эффект_кВт!$133:$133,эффект_кВт!$8:$8,HW$8)))</f>
        <v>0</v>
      </c>
      <c r="HX13" s="53">
        <f>IF(HX$10="",0,IF(HX$10&lt;эффект_кВт!$U$10,0,-SUMIFS(эффект_кВт!$133:$133,эффект_кВт!$8:$8,HX$8)))</f>
        <v>0</v>
      </c>
      <c r="HY13" s="53">
        <f>IF(HY$10="",0,IF(HY$10&lt;эффект_кВт!$U$10,0,-SUMIFS(эффект_кВт!$133:$133,эффект_кВт!$8:$8,HY$8)))</f>
        <v>0</v>
      </c>
      <c r="HZ13" s="53">
        <f>IF(HZ$10="",0,IF(HZ$10&lt;эффект_кВт!$U$10,0,-SUMIFS(эффект_кВт!$133:$133,эффект_кВт!$8:$8,HZ$8)))</f>
        <v>0</v>
      </c>
      <c r="IA13" s="53">
        <f>IF(IA$10="",0,IF(IA$10&lt;эффект_кВт!$U$10,0,-SUMIFS(эффект_кВт!$133:$133,эффект_кВт!$8:$8,IA$8)))</f>
        <v>0</v>
      </c>
      <c r="IB13" s="53">
        <f>IF(IB$10="",0,IF(IB$10&lt;эффект_кВт!$U$10,0,-SUMIFS(эффект_кВт!$133:$133,эффект_кВт!$8:$8,IB$8)))</f>
        <v>0</v>
      </c>
      <c r="IC13" s="53">
        <f>IF(IC$10="",0,IF(IC$10&lt;эффект_кВт!$U$10,0,-SUMIFS(эффект_кВт!$133:$133,эффект_кВт!$8:$8,IC$8)))</f>
        <v>0</v>
      </c>
      <c r="ID13" s="53">
        <f>IF(ID$10="",0,IF(ID$10&lt;эффект_кВт!$U$10,0,-SUMIFS(эффект_кВт!$133:$133,эффект_кВт!$8:$8,ID$8)))</f>
        <v>0</v>
      </c>
      <c r="IE13" s="53">
        <f>IF(IE$10="",0,IF(IE$10&lt;эффект_кВт!$U$10,0,-SUMIFS(эффект_кВт!$133:$133,эффект_кВт!$8:$8,IE$8)))</f>
        <v>0</v>
      </c>
      <c r="IF13" s="53">
        <f>IF(IF$10="",0,IF(IF$10&lt;эффект_кВт!$U$10,0,-SUMIFS(эффект_кВт!$133:$133,эффект_кВт!$8:$8,IF$8)))</f>
        <v>0</v>
      </c>
      <c r="IG13" s="53">
        <f>IF(IG$10="",0,IF(IG$10&lt;эффект_кВт!$U$10,0,-SUMIFS(эффект_кВт!$133:$133,эффект_кВт!$8:$8,IG$8)))</f>
        <v>0</v>
      </c>
      <c r="IH13" s="53">
        <f>IF(IH$10="",0,IF(IH$10&lt;эффект_кВт!$U$10,0,-SUMIFS(эффект_кВт!$133:$133,эффект_кВт!$8:$8,IH$8)))</f>
        <v>0</v>
      </c>
      <c r="II13" s="53">
        <f>IF(II$10="",0,IF(II$10&lt;эффект_кВт!$U$10,0,-SUMIFS(эффект_кВт!$133:$133,эффект_кВт!$8:$8,II$8)))</f>
        <v>0</v>
      </c>
      <c r="IJ13" s="53">
        <f>IF(IJ$10="",0,IF(IJ$10&lt;эффект_кВт!$U$10,0,-SUMIFS(эффект_кВт!$133:$133,эффект_кВт!$8:$8,IJ$8)))</f>
        <v>0</v>
      </c>
      <c r="IK13" s="53">
        <f>IF(IK$10="",0,IF(IK$10&lt;эффект_кВт!$U$10,0,-SUMIFS(эффект_кВт!$133:$133,эффект_кВт!$8:$8,IK$8)))</f>
        <v>0</v>
      </c>
      <c r="IL13" s="53">
        <f>IF(IL$10="",0,IF(IL$10&lt;эффект_кВт!$U$10,0,-SUMIFS(эффект_кВт!$133:$133,эффект_кВт!$8:$8,IL$8)))</f>
        <v>0</v>
      </c>
      <c r="IM13" s="53">
        <f>IF(IM$10="",0,IF(IM$10&lt;эффект_кВт!$U$10,0,-SUMIFS(эффект_кВт!$133:$133,эффект_кВт!$8:$8,IM$8)))</f>
        <v>0</v>
      </c>
      <c r="IN13" s="53">
        <f>IF(IN$10="",0,IF(IN$10&lt;эффект_кВт!$U$10,0,-SUMIFS(эффект_кВт!$133:$133,эффект_кВт!$8:$8,IN$8)))</f>
        <v>0</v>
      </c>
      <c r="IO13" s="53">
        <f>IF(IO$10="",0,IF(IO$10&lt;эффект_кВт!$U$10,0,-SUMIFS(эффект_кВт!$133:$133,эффект_кВт!$8:$8,IO$8)))</f>
        <v>0</v>
      </c>
      <c r="IP13" s="53">
        <f>IF(IP$10="",0,IF(IP$10&lt;эффект_кВт!$U$10,0,-SUMIFS(эффект_кВт!$133:$133,эффект_кВт!$8:$8,IP$8)))</f>
        <v>0</v>
      </c>
      <c r="IQ13" s="53">
        <f>IF(IQ$10="",0,IF(IQ$10&lt;эффект_кВт!$U$10,0,-SUMIFS(эффект_кВт!$133:$133,эффект_кВт!$8:$8,IQ$8)))</f>
        <v>0</v>
      </c>
      <c r="IR13" s="53">
        <f>IF(IR$10="",0,IF(IR$10&lt;эффект_кВт!$U$10,0,-SUMIFS(эффект_кВт!$133:$133,эффект_кВт!$8:$8,IR$8)))</f>
        <v>0</v>
      </c>
      <c r="IS13" s="53">
        <f>IF(IS$10="",0,IF(IS$10&lt;эффект_кВт!$U$10,0,-SUMIFS(эффект_кВт!$133:$133,эффект_кВт!$8:$8,IS$8)))</f>
        <v>0</v>
      </c>
      <c r="IT13" s="53">
        <f>IF(IT$10="",0,IF(IT$10&lt;эффект_кВт!$U$10,0,-SUMIFS(эффект_кВт!$133:$133,эффект_кВт!$8:$8,IT$8)))</f>
        <v>0</v>
      </c>
      <c r="IU13" s="53">
        <f>IF(IU$10="",0,IF(IU$10&lt;эффект_кВт!$U$10,0,-SUMIFS(эффект_кВт!$133:$133,эффект_кВт!$8:$8,IU$8)))</f>
        <v>0</v>
      </c>
      <c r="IV13" s="53">
        <f>IF(IV$10="",0,IF(IV$10&lt;эффект_кВт!$U$10,0,-SUMIFS(эффект_кВт!$133:$133,эффект_кВт!$8:$8,IV$8)))</f>
        <v>0</v>
      </c>
      <c r="IW13" s="53">
        <f>IF(IW$10="",0,IF(IW$10&lt;эффект_кВт!$U$10,0,-SUMIFS(эффект_кВт!$133:$133,эффект_кВт!$8:$8,IW$8)))</f>
        <v>0</v>
      </c>
      <c r="IX13" s="53">
        <f>IF(IX$10="",0,IF(IX$10&lt;эффект_кВт!$U$10,0,-SUMIFS(эффект_кВт!$133:$133,эффект_кВт!$8:$8,IX$8)))</f>
        <v>0</v>
      </c>
      <c r="IY13" s="53">
        <f>IF(IY$10="",0,IF(IY$10&lt;эффект_кВт!$U$10,0,-SUMIFS(эффект_кВт!$133:$133,эффект_кВт!$8:$8,IY$8)))</f>
        <v>0</v>
      </c>
      <c r="IZ13" s="53">
        <f>IF(IZ$10="",0,IF(IZ$10&lt;эффект_кВт!$U$10,0,-SUMIFS(эффект_кВт!$133:$133,эффект_кВт!$8:$8,IZ$8)))</f>
        <v>0</v>
      </c>
      <c r="JA13" s="53">
        <f>IF(JA$10="",0,IF(JA$10&lt;эффект_кВт!$U$10,0,-SUMIFS(эффект_кВт!$133:$133,эффект_кВт!$8:$8,JA$8)))</f>
        <v>0</v>
      </c>
      <c r="JB13" s="53">
        <f>IF(JB$10="",0,IF(JB$10&lt;эффект_кВт!$U$10,0,-SUMIFS(эффект_кВт!$133:$133,эффект_кВт!$8:$8,JB$8)))</f>
        <v>0</v>
      </c>
      <c r="JC13" s="53">
        <f>IF(JC$10="",0,IF(JC$10&lt;эффект_кВт!$U$10,0,-SUMIFS(эффект_кВт!$133:$133,эффект_кВт!$8:$8,JC$8)))</f>
        <v>0</v>
      </c>
      <c r="JD13" s="53">
        <f>IF(JD$10="",0,IF(JD$10&lt;эффект_кВт!$U$10,0,-SUMIFS(эффект_кВт!$133:$133,эффект_кВт!$8:$8,JD$8)))</f>
        <v>0</v>
      </c>
      <c r="JE13" s="53">
        <f>IF(JE$10="",0,IF(JE$10&lt;эффект_кВт!$U$10,0,-SUMIFS(эффект_кВт!$133:$133,эффект_кВт!$8:$8,JE$8)))</f>
        <v>0</v>
      </c>
      <c r="JF13" s="53">
        <f>IF(JF$10="",0,IF(JF$10&lt;эффект_кВт!$U$10,0,-SUMIFS(эффект_кВт!$133:$133,эффект_кВт!$8:$8,JF$8)))</f>
        <v>0</v>
      </c>
      <c r="JG13" s="53">
        <f>IF(JG$10="",0,IF(JG$10&lt;эффект_кВт!$U$10,0,-SUMIFS(эффект_кВт!$133:$133,эффект_кВт!$8:$8,JG$8)))</f>
        <v>0</v>
      </c>
      <c r="JH13" s="53">
        <f>IF(JH$10="",0,IF(JH$10&lt;эффект_кВт!$U$10,0,-SUMIFS(эффект_кВт!$133:$133,эффект_кВт!$8:$8,JH$8)))</f>
        <v>0</v>
      </c>
      <c r="JI13" s="53">
        <f>IF(JI$10="",0,IF(JI$10&lt;эффект_кВт!$U$10,0,-SUMIFS(эффект_кВт!$133:$133,эффект_кВт!$8:$8,JI$8)))</f>
        <v>0</v>
      </c>
      <c r="JJ13" s="53">
        <f>IF(JJ$10="",0,IF(JJ$10&lt;эффект_кВт!$U$10,0,-SUMIFS(эффект_кВт!$133:$133,эффект_кВт!$8:$8,JJ$8)))</f>
        <v>0</v>
      </c>
      <c r="JK13" s="53">
        <f>IF(JK$10="",0,IF(JK$10&lt;эффект_кВт!$U$10,0,-SUMIFS(эффект_кВт!$133:$133,эффект_кВт!$8:$8,JK$8)))</f>
        <v>0</v>
      </c>
      <c r="JL13" s="53">
        <f>IF(JL$10="",0,IF(JL$10&lt;эффект_кВт!$U$10,0,-SUMIFS(эффект_кВт!$133:$133,эффект_кВт!$8:$8,JL$8)))</f>
        <v>0</v>
      </c>
      <c r="JM13" s="53">
        <f>IF(JM$10="",0,IF(JM$10&lt;эффект_кВт!$U$10,0,-SUMIFS(эффект_кВт!$133:$133,эффект_кВт!$8:$8,JM$8)))</f>
        <v>0</v>
      </c>
      <c r="JN13" s="53">
        <f>IF(JN$10="",0,IF(JN$10&lt;эффект_кВт!$U$10,0,-SUMIFS(эффект_кВт!$133:$133,эффект_кВт!$8:$8,JN$8)))</f>
        <v>0</v>
      </c>
      <c r="JO13" s="53">
        <f>IF(JO$10="",0,IF(JO$10&lt;эффект_кВт!$U$10,0,-SUMIFS(эффект_кВт!$133:$133,эффект_кВт!$8:$8,JO$8)))</f>
        <v>0</v>
      </c>
      <c r="JP13" s="53">
        <f>IF(JP$10="",0,IF(JP$10&lt;эффект_кВт!$U$10,0,-SUMIFS(эффект_кВт!$133:$133,эффект_кВт!$8:$8,JP$8)))</f>
        <v>0</v>
      </c>
      <c r="JQ13" s="53">
        <f>IF(JQ$10="",0,IF(JQ$10&lt;эффект_кВт!$U$10,0,-SUMIFS(эффект_кВт!$133:$133,эффект_кВт!$8:$8,JQ$8)))</f>
        <v>0</v>
      </c>
      <c r="JR13" s="53">
        <f>IF(JR$10="",0,IF(JR$10&lt;эффект_кВт!$U$10,0,-SUMIFS(эффект_кВт!$133:$133,эффект_кВт!$8:$8,JR$8)))</f>
        <v>0</v>
      </c>
      <c r="JS13" s="53">
        <f>IF(JS$10="",0,IF(JS$10&lt;эффект_кВт!$U$10,0,-SUMIFS(эффект_кВт!$133:$133,эффект_кВт!$8:$8,JS$8)))</f>
        <v>0</v>
      </c>
      <c r="JT13" s="53">
        <f>IF(JT$10="",0,IF(JT$10&lt;эффект_кВт!$U$10,0,-SUMIFS(эффект_кВт!$133:$133,эффект_кВт!$8:$8,JT$8)))</f>
        <v>0</v>
      </c>
      <c r="JU13" s="53">
        <f>IF(JU$10="",0,IF(JU$10&lt;эффект_кВт!$U$10,0,-SUMIFS(эффект_кВт!$133:$133,эффект_кВт!$8:$8,JU$8)))</f>
        <v>0</v>
      </c>
      <c r="JV13" s="53">
        <f>IF(JV$10="",0,IF(JV$10&lt;эффект_кВт!$U$10,0,-SUMIFS(эффект_кВт!$133:$133,эффект_кВт!$8:$8,JV$8)))</f>
        <v>0</v>
      </c>
      <c r="JW13" s="53">
        <f>IF(JW$10="",0,IF(JW$10&lt;эффект_кВт!$U$10,0,-SUMIFS(эффект_кВт!$133:$133,эффект_кВт!$8:$8,JW$8)))</f>
        <v>0</v>
      </c>
      <c r="JX13" s="53">
        <f>IF(JX$10="",0,IF(JX$10&lt;эффект_кВт!$U$10,0,-SUMIFS(эффект_кВт!$133:$133,эффект_кВт!$8:$8,JX$8)))</f>
        <v>0</v>
      </c>
      <c r="JY13" s="53">
        <f>IF(JY$10="",0,IF(JY$10&lt;эффект_кВт!$U$10,0,-SUMIFS(эффект_кВт!$133:$133,эффект_кВт!$8:$8,JY$8)))</f>
        <v>0</v>
      </c>
      <c r="JZ13" s="53">
        <f>IF(JZ$10="",0,IF(JZ$10&lt;эффект_кВт!$U$10,0,-SUMIFS(эффект_кВт!$133:$133,эффект_кВт!$8:$8,JZ$8)))</f>
        <v>0</v>
      </c>
      <c r="KA13" s="53">
        <f>IF(KA$10="",0,IF(KA$10&lt;эффект_кВт!$U$10,0,-SUMIFS(эффект_кВт!$133:$133,эффект_кВт!$8:$8,KA$8)))</f>
        <v>0</v>
      </c>
      <c r="KB13" s="53">
        <f>IF(KB$10="",0,IF(KB$10&lt;эффект_кВт!$U$10,0,-SUMIFS(эффект_кВт!$133:$133,эффект_кВт!$8:$8,KB$8)))</f>
        <v>0</v>
      </c>
      <c r="KC13" s="53">
        <f>IF(KC$10="",0,IF(KC$10&lt;эффект_кВт!$U$10,0,-SUMIFS(эффект_кВт!$133:$133,эффект_кВт!$8:$8,KC$8)))</f>
        <v>0</v>
      </c>
      <c r="KD13" s="53">
        <f>IF(KD$10="",0,IF(KD$10&lt;эффект_кВт!$U$10,0,-SUMIFS(эффект_кВт!$133:$133,эффект_кВт!$8:$8,KD$8)))</f>
        <v>0</v>
      </c>
      <c r="KE13" s="53">
        <f>IF(KE$10="",0,IF(KE$10&lt;эффект_кВт!$U$10,0,-SUMIFS(эффект_кВт!$133:$133,эффект_кВт!$8:$8,KE$8)))</f>
        <v>0</v>
      </c>
      <c r="KF13" s="53">
        <f>IF(KF$10="",0,IF(KF$10&lt;эффект_кВт!$U$10,0,-SUMIFS(эффект_кВт!$133:$133,эффект_кВт!$8:$8,KF$8)))</f>
        <v>0</v>
      </c>
      <c r="KG13" s="53">
        <f>IF(KG$10="",0,IF(KG$10&lt;эффект_кВт!$U$10,0,-SUMIFS(эффект_кВт!$133:$133,эффект_кВт!$8:$8,KG$8)))</f>
        <v>0</v>
      </c>
      <c r="KH13" s="53">
        <f>IF(KH$10="",0,IF(KH$10&lt;эффект_кВт!$U$10,0,-SUMIFS(эффект_кВт!$133:$133,эффект_кВт!$8:$8,KH$8)))</f>
        <v>0</v>
      </c>
      <c r="KI13" s="53">
        <f>IF(KI$10="",0,IF(KI$10&lt;эффект_кВт!$U$10,0,-SUMIFS(эффект_кВт!$133:$133,эффект_кВт!$8:$8,KI$8)))</f>
        <v>0</v>
      </c>
      <c r="KJ13" s="53">
        <f>IF(KJ$10="",0,IF(KJ$10&lt;эффект_кВт!$U$10,0,-SUMIFS(эффект_кВт!$133:$133,эффект_кВт!$8:$8,KJ$8)))</f>
        <v>0</v>
      </c>
      <c r="KK13" s="53">
        <f>IF(KK$10="",0,IF(KK$10&lt;эффект_кВт!$U$10,0,-SUMIFS(эффект_кВт!$133:$133,эффект_кВт!$8:$8,KK$8)))</f>
        <v>0</v>
      </c>
      <c r="KL13" s="53">
        <f>IF(KL$10="",0,IF(KL$10&lt;эффект_кВт!$U$10,0,-SUMIFS(эффект_кВт!$133:$133,эффект_кВт!$8:$8,KL$8)))</f>
        <v>0</v>
      </c>
      <c r="KM13" s="53">
        <f>IF(KM$10="",0,IF(KM$10&lt;эффект_кВт!$U$10,0,-SUMIFS(эффект_кВт!$133:$133,эффект_кВт!$8:$8,KM$8)))</f>
        <v>0</v>
      </c>
      <c r="KN13" s="53">
        <f>IF(KN$10="",0,IF(KN$10&lt;эффект_кВт!$U$10,0,-SUMIFS(эффект_кВт!$133:$133,эффект_кВт!$8:$8,KN$8)))</f>
        <v>0</v>
      </c>
      <c r="KO13" s="53">
        <f>IF(KO$10="",0,IF(KO$10&lt;эффект_кВт!$U$10,0,-SUMIFS(эффект_кВт!$133:$133,эффект_кВт!$8:$8,KO$8)))</f>
        <v>0</v>
      </c>
      <c r="KP13" s="53">
        <f>IF(KP$10="",0,IF(KP$10&lt;эффект_кВт!$U$10,0,-SUMIFS(эффект_кВт!$133:$133,эффект_кВт!$8:$8,KP$8)))</f>
        <v>0</v>
      </c>
      <c r="KQ13" s="53">
        <f>IF(KQ$10="",0,IF(KQ$10&lt;эффект_кВт!$U$10,0,-SUMIFS(эффект_кВт!$133:$133,эффект_кВт!$8:$8,KQ$8)))</f>
        <v>0</v>
      </c>
      <c r="KR13" s="53">
        <f>IF(KR$10="",0,IF(KR$10&lt;эффект_кВт!$U$10,0,-SUMIFS(эффект_кВт!$133:$133,эффект_кВт!$8:$8,KR$8)))</f>
        <v>0</v>
      </c>
      <c r="KS13" s="53">
        <f>IF(KS$10="",0,IF(KS$10&lt;эффект_кВт!$U$10,0,-SUMIFS(эффект_кВт!$133:$133,эффект_кВт!$8:$8,KS$8)))</f>
        <v>0</v>
      </c>
      <c r="KT13" s="53">
        <f>IF(KT$10="",0,IF(KT$10&lt;эффект_кВт!$U$10,0,-SUMIFS(эффект_кВт!$133:$133,эффект_кВт!$8:$8,KT$8)))</f>
        <v>0</v>
      </c>
      <c r="KU13" s="53">
        <f>IF(KU$10="",0,IF(KU$10&lt;эффект_кВт!$U$10,0,-SUMIFS(эффект_кВт!$133:$133,эффект_кВт!$8:$8,KU$8)))</f>
        <v>0</v>
      </c>
      <c r="KV13" s="53">
        <f>IF(KV$10="",0,IF(KV$10&lt;эффект_кВт!$U$10,0,-SUMIFS(эффект_кВт!$133:$133,эффект_кВт!$8:$8,KV$8)))</f>
        <v>0</v>
      </c>
      <c r="KW13" s="53">
        <f>IF(KW$10="",0,IF(KW$10&lt;эффект_кВт!$U$10,0,-SUMIFS(эффект_кВт!$133:$133,эффект_кВт!$8:$8,KW$8)))</f>
        <v>0</v>
      </c>
      <c r="KX13" s="53">
        <f>IF(KX$10="",0,IF(KX$10&lt;эффект_кВт!$U$10,0,-SUMIFS(эффект_кВт!$133:$133,эффект_кВт!$8:$8,KX$8)))</f>
        <v>0</v>
      </c>
      <c r="KY13" s="53">
        <f>IF(KY$10="",0,IF(KY$10&lt;эффект_кВт!$U$10,0,-SUMIFS(эффект_кВт!$133:$133,эффект_кВт!$8:$8,KY$8)))</f>
        <v>0</v>
      </c>
      <c r="KZ13" s="53">
        <f>IF(KZ$10="",0,IF(KZ$10&lt;эффект_кВт!$U$10,0,-SUMIFS(эффект_кВт!$133:$133,эффект_кВт!$8:$8,KZ$8)))</f>
        <v>0</v>
      </c>
      <c r="LA13" s="53">
        <f>IF(LA$10="",0,IF(LA$10&lt;эффект_кВт!$U$10,0,-SUMIFS(эффект_кВт!$133:$133,эффект_кВт!$8:$8,LA$8)))</f>
        <v>0</v>
      </c>
      <c r="LB13" s="53">
        <f>IF(LB$10="",0,IF(LB$10&lt;эффект_кВт!$U$10,0,-SUMIFS(эффект_кВт!$133:$133,эффект_кВт!$8:$8,LB$8)))</f>
        <v>0</v>
      </c>
      <c r="LC13" s="53">
        <f>IF(LC$10="",0,IF(LC$10&lt;эффект_кВт!$U$10,0,-SUMIFS(эффект_кВт!$133:$133,эффект_кВт!$8:$8,LC$8)))</f>
        <v>0</v>
      </c>
      <c r="LD13" s="53">
        <f>IF(LD$10="",0,IF(LD$10&lt;эффект_кВт!$U$10,0,-SUMIFS(эффект_кВт!$133:$133,эффект_кВт!$8:$8,LD$8)))</f>
        <v>0</v>
      </c>
      <c r="LE13" s="53">
        <f>IF(LE$10="",0,IF(LE$10&lt;эффект_кВт!$U$10,0,-SUMIFS(эффект_кВт!$133:$133,эффект_кВт!$8:$8,LE$8)))</f>
        <v>0</v>
      </c>
      <c r="LF13" s="53">
        <f>IF(LF$10="",0,IF(LF$10&lt;эффект_кВт!$U$10,0,-SUMIFS(эффект_кВт!$133:$133,эффект_кВт!$8:$8,LF$8)))</f>
        <v>0</v>
      </c>
      <c r="LG13" s="53">
        <f>IF(LG$10="",0,IF(LG$10&lt;эффект_кВт!$U$10,0,-SUMIFS(эффект_кВт!$133:$133,эффект_кВт!$8:$8,LG$8)))</f>
        <v>0</v>
      </c>
      <c r="LH13" s="53">
        <f>IF(LH$10="",0,IF(LH$10&lt;эффект_кВт!$U$10,0,-SUMIFS(эффект_кВт!$133:$133,эффект_кВт!$8:$8,LH$8)))</f>
        <v>0</v>
      </c>
      <c r="LI13" s="10"/>
      <c r="LJ13" s="10"/>
    </row>
    <row r="14" spans="1:322" ht="7.0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8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</row>
    <row r="15" spans="1:322" s="11" customFormat="1" x14ac:dyDescent="0.25">
      <c r="A15" s="10"/>
      <c r="B15" s="10"/>
      <c r="C15" s="10"/>
      <c r="D15" s="10"/>
      <c r="E15" s="30" t="str">
        <f>kpi!$E$43</f>
        <v>экономия по оплате коммунальных услуг</v>
      </c>
      <c r="F15" s="10"/>
      <c r="G15" s="10"/>
      <c r="H15" s="30"/>
      <c r="I15" s="10"/>
      <c r="J15" s="10"/>
      <c r="K15" s="99" t="str">
        <f>IF($E15="","",INDEX(kpi!$H:$H,SUMIFS(kpi!$B:$B,kpi!$E:$E,$E15)))</f>
        <v>тыс.руб.</v>
      </c>
      <c r="L15" s="10"/>
      <c r="M15" s="13"/>
      <c r="N15" s="10"/>
      <c r="O15" s="20"/>
      <c r="P15" s="10"/>
      <c r="Q15" s="10"/>
      <c r="R15" s="84">
        <f>SUMIFS($T15:$LI15,$T$1:$LI$1,"&lt;="&amp;MAX($1:$1),$T$1:$LI$1,"&gt;="&amp;1)</f>
        <v>247302.07483422724</v>
      </c>
      <c r="S15" s="10"/>
      <c r="T15" s="10"/>
      <c r="U15" s="53">
        <f>IF(U$10="",0,IF(U$10&lt;эффект_кВт!$U$10,0,U13*SUMIFS(главная!$29:$29,главная!$9:$9,"&lt;="&amp;U$9,главная!$10:$10,"&gt;="&amp;U$9)/1000))</f>
        <v>0</v>
      </c>
      <c r="V15" s="53">
        <f>IF(V$10="",0,IF(V$10&lt;эффект_кВт!$U$10,0,V13*SUMIFS(главная!$29:$29,главная!$9:$9,"&lt;="&amp;V$9,главная!$10:$10,"&gt;="&amp;V$9)/1000))</f>
        <v>0</v>
      </c>
      <c r="W15" s="53">
        <f>IF(W$10="",0,IF(W$10&lt;эффект_кВт!$U$10,0,W13*SUMIFS(главная!$29:$29,главная!$9:$9,"&lt;="&amp;W$9,главная!$10:$10,"&gt;="&amp;W$9)/1000))</f>
        <v>0</v>
      </c>
      <c r="X15" s="53">
        <f>IF(X$10="",0,IF(X$10&lt;эффект_кВт!$U$10,0,X13*SUMIFS(главная!$29:$29,главная!$9:$9,"&lt;="&amp;X$9,главная!$10:$10,"&gt;="&amp;X$9)/1000))</f>
        <v>0</v>
      </c>
      <c r="Y15" s="53">
        <f>IF(Y$10="",0,IF(Y$10&lt;эффект_кВт!$U$10,0,Y13*SUMIFS(главная!$29:$29,главная!$9:$9,"&lt;="&amp;Y$9,главная!$10:$10,"&gt;="&amp;Y$9)/1000))</f>
        <v>0</v>
      </c>
      <c r="Z15" s="53">
        <f>IF(Z$10="",0,IF(Z$10&lt;эффект_кВт!$U$10,0,Z13*SUMIFS(главная!$29:$29,главная!$9:$9,"&lt;="&amp;Z$9,главная!$10:$10,"&gt;="&amp;Z$9)/1000))</f>
        <v>0</v>
      </c>
      <c r="AA15" s="53">
        <f>IF(AA$10="",0,IF(AA$10&lt;эффект_кВт!$U$10,0,AA13*SUMIFS(главная!$29:$29,главная!$9:$9,"&lt;="&amp;AA$9,главная!$10:$10,"&gt;="&amp;AA$9)/1000))</f>
        <v>0</v>
      </c>
      <c r="AB15" s="53">
        <f>IF(AB$10="",0,IF(AB$10&lt;эффект_кВт!$U$10,0,AB13*SUMIFS(главная!$29:$29,главная!$9:$9,"&lt;="&amp;AB$9,главная!$10:$10,"&gt;="&amp;AB$9)/1000))</f>
        <v>0</v>
      </c>
      <c r="AC15" s="53">
        <f>IF(AC$10="",0,IF(AC$10&lt;эффект_кВт!$U$10,0,AC13*SUMIFS(главная!$29:$29,главная!$9:$9,"&lt;="&amp;AC$9,главная!$10:$10,"&gt;="&amp;AC$9)/1000))</f>
        <v>0</v>
      </c>
      <c r="AD15" s="53">
        <f>IF(AD$10="",0,IF(AD$10&lt;эффект_кВт!$U$10,0,AD13*SUMIFS(главная!$29:$29,главная!$9:$9,"&lt;="&amp;AD$9,главная!$10:$10,"&gt;="&amp;AD$9)/1000))</f>
        <v>0</v>
      </c>
      <c r="AE15" s="53">
        <f>IF(AE$10="",0,IF(AE$10&lt;эффект_кВт!$U$10,0,AE13*SUMIFS(главная!$29:$29,главная!$9:$9,"&lt;="&amp;AE$9,главная!$10:$10,"&gt;="&amp;AE$9)/1000))</f>
        <v>781.98757979999993</v>
      </c>
      <c r="AF15" s="53">
        <f>IF(AF$10="",0,IF(AF$10&lt;эффект_кВт!$U$10,0,AF13*SUMIFS(главная!$29:$29,главная!$9:$9,"&lt;="&amp;AF$9,главная!$10:$10,"&gt;="&amp;AF$9)/1000))</f>
        <v>865.26625499999989</v>
      </c>
      <c r="AG15" s="53">
        <f>IF(AG$10="",0,IF(AG$10&lt;эффект_кВт!$U$10,0,AG13*SUMIFS(главная!$29:$29,главная!$9:$9,"&lt;="&amp;AG$9,главная!$10:$10,"&gt;="&amp;AG$9)/1000))</f>
        <v>1006.2293471999999</v>
      </c>
      <c r="AH15" s="53">
        <f>IF(AH$10="",0,IF(AH$10&lt;эффект_кВт!$U$10,0,AH13*SUMIFS(главная!$29:$29,главная!$9:$9,"&lt;="&amp;AH$9,главная!$10:$10,"&gt;="&amp;AH$9)/1000))</f>
        <v>1118.3502308999998</v>
      </c>
      <c r="AI15" s="53">
        <f>IF(AI$10="",0,IF(AI$10&lt;эффект_кВт!$U$10,0,AI13*SUMIFS(главная!$29:$29,главная!$9:$9,"&lt;="&amp;AI$9,главная!$10:$10,"&gt;="&amp;AI$9)/1000))</f>
        <v>1190.7784979999999</v>
      </c>
      <c r="AJ15" s="53">
        <f>IF(AJ$10="",0,IF(AJ$10&lt;эффект_кВт!$U$10,0,AJ13*SUMIFS(главная!$29:$29,главная!$9:$9,"&lt;="&amp;AJ$9,главная!$10:$10,"&gt;="&amp;AJ$9)/1000))</f>
        <v>1342.5919982999999</v>
      </c>
      <c r="AK15" s="53">
        <f>IF(AK$10="",0,IF(AK$10&lt;эффект_кВт!$U$10,0,AK13*SUMIFS(главная!$29:$29,главная!$9:$9,"&lt;="&amp;AK$9,главная!$10:$10,"&gt;="&amp;AK$9)/1000))</f>
        <v>1299.2825789999999</v>
      </c>
      <c r="AL15" s="53">
        <f>IF(AL$10="",0,IF(AL$10&lt;эффект_кВт!$U$10,0,AL13*SUMIFS(главная!$29:$29,главная!$9:$9,"&lt;="&amp;AL$9,главная!$10:$10,"&gt;="&amp;AL$9)/1000))</f>
        <v>1230.4711146</v>
      </c>
      <c r="AM15" s="53">
        <f>IF(AM$10="",0,IF(AM$10&lt;эффект_кВт!$U$10,0,AM13*SUMIFS(главная!$29:$29,главная!$9:$9,"&lt;="&amp;AM$9,главная!$10:$10,"&gt;="&amp;AM$9)/1000))</f>
        <v>1163.0842401359998</v>
      </c>
      <c r="AN15" s="53">
        <f>IF(AN$10="",0,IF(AN$10&lt;эффект_кВт!$U$10,0,AN13*SUMIFS(главная!$29:$29,главная!$9:$9,"&lt;="&amp;AN$9,главная!$10:$10,"&gt;="&amp;AN$9)/1000))</f>
        <v>945.20640614399986</v>
      </c>
      <c r="AO15" s="53">
        <f>IF(AO$10="",0,IF(AO$10&lt;эффект_кВт!$U$10,0,AO13*SUMIFS(главная!$29:$29,главная!$9:$9,"&lt;="&amp;AO$9,главная!$10:$10,"&gt;="&amp;AO$9)/1000))</f>
        <v>929.87280204000001</v>
      </c>
      <c r="AP15" s="53">
        <f>IF(AP$10="",0,IF(AP$10&lt;эффект_кВт!$U$10,0,AP13*SUMIFS(главная!$29:$29,главная!$9:$9,"&lt;="&amp;AP$9,главная!$10:$10,"&gt;="&amp;AP$9)/1000))</f>
        <v>787.03266095999993</v>
      </c>
      <c r="AQ15" s="53">
        <f>IF(AQ$10="",0,IF(AQ$10&lt;эффект_кВт!$U$10,0,AQ13*SUMIFS(главная!$29:$29,главная!$9:$9,"&lt;="&amp;AQ$9,главная!$10:$10,"&gt;="&amp;AQ$9)/1000))</f>
        <v>813.26708299199993</v>
      </c>
      <c r="AR15" s="53">
        <f>IF(AR$10="",0,IF(AR$10&lt;эффект_кВт!$U$10,0,AR13*SUMIFS(главная!$29:$29,главная!$9:$9,"&lt;="&amp;AR$9,главная!$10:$10,"&gt;="&amp;AR$9)/1000))</f>
        <v>899.8769051999999</v>
      </c>
      <c r="AS15" s="53">
        <f>IF(AS$10="",0,IF(AS$10&lt;эффект_кВт!$U$10,0,AS13*SUMIFS(главная!$29:$29,главная!$9:$9,"&lt;="&amp;AS$9,главная!$10:$10,"&gt;="&amp;AS$9)/1000))</f>
        <v>1046.478521088</v>
      </c>
      <c r="AT15" s="53">
        <f>IF(AT$10="",0,IF(AT$10&lt;эффект_кВт!$U$10,0,AT13*SUMIFS(главная!$29:$29,главная!$9:$9,"&lt;="&amp;AT$9,главная!$10:$10,"&gt;="&amp;AT$9)/1000))</f>
        <v>1163.0842401359998</v>
      </c>
      <c r="AU15" s="53">
        <f>IF(AU$10="",0,IF(AU$10&lt;эффект_кВт!$U$10,0,AU13*SUMIFS(главная!$29:$29,главная!$9:$9,"&lt;="&amp;AU$9,главная!$10:$10,"&gt;="&amp;AU$9)/1000))</f>
        <v>1238.4096379199998</v>
      </c>
      <c r="AV15" s="53">
        <f>IF(AV$10="",0,IF(AV$10&lt;эффект_кВт!$U$10,0,AV13*SUMIFS(главная!$29:$29,главная!$9:$9,"&lt;="&amp;AV$9,главная!$10:$10,"&gt;="&amp;AV$9)/1000))</f>
        <v>1396.295678232</v>
      </c>
      <c r="AW15" s="53">
        <f>IF(AW$10="",0,IF(AW$10&lt;эффект_кВт!$U$10,0,AW13*SUMIFS(главная!$29:$29,главная!$9:$9,"&lt;="&amp;AW$9,главная!$10:$10,"&gt;="&amp;AW$9)/1000))</f>
        <v>1351.2538821599999</v>
      </c>
      <c r="AX15" s="53">
        <f>IF(AX$10="",0,IF(AX$10&lt;эффект_кВт!$U$10,0,AX13*SUMIFS(главная!$29:$29,главная!$9:$9,"&lt;="&amp;AX$9,главная!$10:$10,"&gt;="&amp;AX$9)/1000))</f>
        <v>1279.6899591839997</v>
      </c>
      <c r="AY15" s="53">
        <f>IF(AY$10="",0,IF(AY$10&lt;эффект_кВт!$U$10,0,AY13*SUMIFS(главная!$29:$29,главная!$9:$9,"&lt;="&amp;AY$9,главная!$10:$10,"&gt;="&amp;AY$9)/1000))</f>
        <v>1209.60760974144</v>
      </c>
      <c r="AZ15" s="53">
        <f>IF(AZ$10="",0,IF(AZ$10&lt;эффект_кВт!$U$10,0,AZ13*SUMIFS(главная!$29:$29,главная!$9:$9,"&lt;="&amp;AZ$9,главная!$10:$10,"&gt;="&amp;AZ$9)/1000))</f>
        <v>983.01466238975991</v>
      </c>
      <c r="BA15" s="53">
        <f>IF(BA$10="",0,IF(BA$10&lt;эффект_кВт!$U$10,0,BA13*SUMIFS(главная!$29:$29,главная!$9:$9,"&lt;="&amp;BA$9,главная!$10:$10,"&gt;="&amp;BA$9)/1000))</f>
        <v>967.06771412159992</v>
      </c>
      <c r="BB15" s="53">
        <f>IF(BB$10="",0,IF(BB$10&lt;эффект_кВт!$U$10,0,BB13*SUMIFS(главная!$29:$29,главная!$9:$9,"&lt;="&amp;BB$9,главная!$10:$10,"&gt;="&amp;BB$9)/1000))</f>
        <v>818.51396739839993</v>
      </c>
      <c r="BC15" s="53">
        <f>IF(BC$10="",0,IF(BC$10&lt;эффект_кВт!$U$10,0,BC13*SUMIFS(главная!$29:$29,главная!$9:$9,"&lt;="&amp;BC$9,главная!$10:$10,"&gt;="&amp;BC$9)/1000))</f>
        <v>845.79776631167999</v>
      </c>
      <c r="BD15" s="53">
        <f>IF(BD$10="",0,IF(BD$10&lt;эффект_кВт!$U$10,0,BD13*SUMIFS(главная!$29:$29,главная!$9:$9,"&lt;="&amp;BD$9,главная!$10:$10,"&gt;="&amp;BD$9)/1000))</f>
        <v>935.87198140800001</v>
      </c>
      <c r="BE15" s="53">
        <f>IF(BE$10="",0,IF(BE$10&lt;эффект_кВт!$U$10,0,BE13*SUMIFS(главная!$29:$29,главная!$9:$9,"&lt;="&amp;BE$9,главная!$10:$10,"&gt;="&amp;BE$9)/1000))</f>
        <v>1088.33766193152</v>
      </c>
      <c r="BF15" s="53">
        <f>IF(BF$10="",0,IF(BF$10&lt;эффект_кВт!$U$10,0,BF13*SUMIFS(главная!$29:$29,главная!$9:$9,"&lt;="&amp;BF$9,главная!$10:$10,"&gt;="&amp;BF$9)/1000))</f>
        <v>1209.60760974144</v>
      </c>
      <c r="BG15" s="53">
        <f>IF(BG$10="",0,IF(BG$10&lt;эффект_кВт!$U$10,0,BG13*SUMIFS(главная!$29:$29,главная!$9:$9,"&lt;="&amp;BG$9,главная!$10:$10,"&gt;="&amp;BG$9)/1000))</f>
        <v>1287.9460234367998</v>
      </c>
      <c r="BH15" s="53">
        <f>IF(BH$10="",0,IF(BH$10&lt;эффект_кВт!$U$10,0,BH13*SUMIFS(главная!$29:$29,главная!$9:$9,"&lt;="&amp;BH$9,главная!$10:$10,"&gt;="&amp;BH$9)/1000))</f>
        <v>1452.1475053612799</v>
      </c>
      <c r="BI15" s="53">
        <f>IF(BI$10="",0,IF(BI$10&lt;эффект_кВт!$U$10,0,BI13*SUMIFS(главная!$29:$29,главная!$9:$9,"&lt;="&amp;BI$9,главная!$10:$10,"&gt;="&amp;BI$9)/1000))</f>
        <v>1405.3040374463999</v>
      </c>
      <c r="BJ15" s="53">
        <f>IF(BJ$10="",0,IF(BJ$10&lt;эффект_кВт!$U$10,0,BJ13*SUMIFS(главная!$29:$29,главная!$9:$9,"&lt;="&amp;BJ$9,главная!$10:$10,"&gt;="&amp;BJ$9)/1000))</f>
        <v>1330.87755755136</v>
      </c>
      <c r="BK15" s="53">
        <f>IF(BK$10="",0,IF(BK$10&lt;эффект_кВт!$U$10,0,BK13*SUMIFS(главная!$29:$29,главная!$9:$9,"&lt;="&amp;BK$9,главная!$10:$10,"&gt;="&amp;BK$9)/1000))</f>
        <v>1257.9919141310977</v>
      </c>
      <c r="BL15" s="53">
        <f>IF(BL$10="",0,IF(BL$10&lt;эффект_кВт!$U$10,0,BL13*SUMIFS(главная!$29:$29,главная!$9:$9,"&lt;="&amp;BL$9,главная!$10:$10,"&gt;="&amp;BL$9)/1000))</f>
        <v>1022.3352488853504</v>
      </c>
      <c r="BM15" s="53">
        <f>IF(BM$10="",0,IF(BM$10&lt;эффект_кВт!$U$10,0,BM13*SUMIFS(главная!$29:$29,главная!$9:$9,"&lt;="&amp;BM$9,главная!$10:$10,"&gt;="&amp;BM$9)/1000))</f>
        <v>1005.750422686464</v>
      </c>
      <c r="BN15" s="53">
        <f>IF(BN$10="",0,IF(BN$10&lt;эффект_кВт!$U$10,0,BN13*SUMIFS(главная!$29:$29,главная!$9:$9,"&lt;="&amp;BN$9,главная!$10:$10,"&gt;="&amp;BN$9)/1000))</f>
        <v>851.25452609433603</v>
      </c>
      <c r="BO15" s="53">
        <f>IF(BO$10="",0,IF(BO$10&lt;эффект_кВт!$U$10,0,BO13*SUMIFS(главная!$29:$29,главная!$9:$9,"&lt;="&amp;BO$9,главная!$10:$10,"&gt;="&amp;BO$9)/1000))</f>
        <v>879.62967696414728</v>
      </c>
      <c r="BP15" s="53">
        <f>IF(BP$10="",0,IF(BP$10&lt;эффект_кВт!$U$10,0,BP13*SUMIFS(главная!$29:$29,главная!$9:$9,"&lt;="&amp;BP$9,главная!$10:$10,"&gt;="&amp;BP$9)/1000))</f>
        <v>973.30686066432008</v>
      </c>
      <c r="BQ15" s="53">
        <f>IF(BQ$10="",0,IF(BQ$10&lt;эффект_кВт!$U$10,0,BQ13*SUMIFS(главная!$29:$29,главная!$9:$9,"&lt;="&amp;BQ$9,главная!$10:$10,"&gt;="&amp;BQ$9)/1000))</f>
        <v>1131.8711684087809</v>
      </c>
      <c r="BR15" s="53">
        <f>IF(BR$10="",0,IF(BR$10&lt;эффект_кВт!$U$10,0,BR13*SUMIFS(главная!$29:$29,главная!$9:$9,"&lt;="&amp;BR$9,главная!$10:$10,"&gt;="&amp;BR$9)/1000))</f>
        <v>1257.9919141310977</v>
      </c>
      <c r="BS15" s="53">
        <f>IF(BS$10="",0,IF(BS$10&lt;эффект_кВт!$U$10,0,BS13*SUMIFS(главная!$29:$29,главная!$9:$9,"&lt;="&amp;BS$9,главная!$10:$10,"&gt;="&amp;BS$9)/1000))</f>
        <v>1339.4638643742721</v>
      </c>
      <c r="BT15" s="53">
        <f>IF(BT$10="",0,IF(BT$10&lt;эффект_кВт!$U$10,0,BT13*SUMIFS(главная!$29:$29,главная!$9:$9,"&lt;="&amp;BT$9,главная!$10:$10,"&gt;="&amp;BT$9)/1000))</f>
        <v>1510.2334055757312</v>
      </c>
      <c r="BU15" s="53">
        <f>IF(BU$10="",0,IF(BU$10&lt;эффект_кВт!$U$10,0,BU13*SUMIFS(главная!$29:$29,главная!$9:$9,"&lt;="&amp;BU$9,главная!$10:$10,"&gt;="&amp;BU$9)/1000))</f>
        <v>1461.5161989442558</v>
      </c>
      <c r="BV15" s="53">
        <f>IF(BV$10="",0,IF(BV$10&lt;эффект_кВт!$U$10,0,BV13*SUMIFS(главная!$29:$29,главная!$9:$9,"&lt;="&amp;BV$9,главная!$10:$10,"&gt;="&amp;BV$9)/1000))</f>
        <v>1384.1126598534145</v>
      </c>
      <c r="BW15" s="53">
        <f>IF(BW$10="",0,IF(BW$10&lt;эффект_кВт!$U$10,0,BW13*SUMIFS(главная!$29:$29,главная!$9:$9,"&lt;="&amp;BW$9,главная!$10:$10,"&gt;="&amp;BW$9)/1000))</f>
        <v>1295.7316715550303</v>
      </c>
      <c r="BX15" s="53">
        <f>IF(BX$10="",0,IF(BX$10&lt;эффект_кВт!$U$10,0,BX13*SUMIFS(главная!$29:$29,главная!$9:$9,"&lt;="&amp;BX$9,главная!$10:$10,"&gt;="&amp;BX$9)/1000))</f>
        <v>1053.0053063519108</v>
      </c>
      <c r="BY15" s="53">
        <f>IF(BY$10="",0,IF(BY$10&lt;эффект_кВт!$U$10,0,BY13*SUMIFS(главная!$29:$29,главная!$9:$9,"&lt;="&amp;BY$9,главная!$10:$10,"&gt;="&amp;BY$9)/1000))</f>
        <v>1035.922935367058</v>
      </c>
      <c r="BZ15" s="53">
        <f>IF(BZ$10="",0,IF(BZ$10&lt;эффект_кВт!$U$10,0,BZ13*SUMIFS(главная!$29:$29,главная!$9:$9,"&lt;="&amp;BZ$9,главная!$10:$10,"&gt;="&amp;BZ$9)/1000))</f>
        <v>876.792161877166</v>
      </c>
      <c r="CA15" s="53">
        <f>IF(CA$10="",0,IF(CA$10&lt;эффект_кВт!$U$10,0,CA13*SUMIFS(главная!$29:$29,главная!$9:$9,"&lt;="&amp;CA$9,главная!$10:$10,"&gt;="&amp;CA$9)/1000))</f>
        <v>906.01856727307165</v>
      </c>
      <c r="CB15" s="53">
        <f>IF(CB$10="",0,IF(CB$10&lt;эффект_кВт!$U$10,0,CB13*SUMIFS(главная!$29:$29,главная!$9:$9,"&lt;="&amp;CB$9,главная!$10:$10,"&gt;="&amp;CB$9)/1000))</f>
        <v>1002.5060664842496</v>
      </c>
      <c r="CC15" s="53">
        <f>IF(CC$10="",0,IF(CC$10&lt;эффект_кВт!$U$10,0,CC13*SUMIFS(главная!$29:$29,главная!$9:$9,"&lt;="&amp;CC$9,главная!$10:$10,"&gt;="&amp;CC$9)/1000))</f>
        <v>1165.827303461044</v>
      </c>
      <c r="CD15" s="53">
        <f>IF(CD$10="",0,IF(CD$10&lt;эффект_кВт!$U$10,0,CD13*SUMIFS(главная!$29:$29,главная!$9:$9,"&lt;="&amp;CD$9,главная!$10:$10,"&gt;="&amp;CD$9)/1000))</f>
        <v>1295.7316715550303</v>
      </c>
      <c r="CE15" s="53">
        <f>IF(CE$10="",0,IF(CE$10&lt;эффект_кВт!$U$10,0,CE13*SUMIFS(главная!$29:$29,главная!$9:$9,"&lt;="&amp;CE$9,главная!$10:$10,"&gt;="&amp;CE$9)/1000))</f>
        <v>1379.6477803055002</v>
      </c>
      <c r="CF15" s="53">
        <f>IF(CF$10="",0,IF(CF$10&lt;эффект_кВт!$U$10,0,CF13*SUMIFS(главная!$29:$29,главная!$9:$9,"&lt;="&amp;CF$9,главная!$10:$10,"&gt;="&amp;CF$9)/1000))</f>
        <v>1555.5404077430032</v>
      </c>
      <c r="CG15" s="53">
        <f>IF(CG$10="",0,IF(CG$10&lt;эффект_кВт!$U$10,0,CG13*SUMIFS(главная!$29:$29,главная!$9:$9,"&lt;="&amp;CG$9,главная!$10:$10,"&gt;="&amp;CG$9)/1000))</f>
        <v>1505.3616849125835</v>
      </c>
      <c r="CH15" s="53">
        <f>IF(CH$10="",0,IF(CH$10&lt;эффект_кВт!$U$10,0,CH13*SUMIFS(главная!$29:$29,главная!$9:$9,"&lt;="&amp;CH$9,главная!$10:$10,"&gt;="&amp;CH$9)/1000))</f>
        <v>1425.636039649017</v>
      </c>
      <c r="CI15" s="53">
        <f>IF(CI$10="",0,IF(CI$10&lt;эффект_кВт!$U$10,0,CI13*SUMIFS(главная!$29:$29,главная!$9:$9,"&lt;="&amp;CI$9,главная!$10:$10,"&gt;="&amp;CI$9)/1000))</f>
        <v>1334.6036217016815</v>
      </c>
      <c r="CJ15" s="53">
        <f>IF(CJ$10="",0,IF(CJ$10&lt;эффект_кВт!$U$10,0,CJ13*SUMIFS(главная!$29:$29,главная!$9:$9,"&lt;="&amp;CJ$9,главная!$10:$10,"&gt;="&amp;CJ$9)/1000))</f>
        <v>1084.5954655424682</v>
      </c>
      <c r="CK15" s="53">
        <f>IF(CK$10="",0,IF(CK$10&lt;эффект_кВт!$U$10,0,CK13*SUMIFS(главная!$29:$29,главная!$9:$9,"&lt;="&amp;CK$9,главная!$10:$10,"&gt;="&amp;CK$9)/1000))</f>
        <v>1067.0006234280697</v>
      </c>
      <c r="CL15" s="53">
        <f>IF(CL$10="",0,IF(CL$10&lt;эффект_кВт!$U$10,0,CL13*SUMIFS(главная!$29:$29,главная!$9:$9,"&lt;="&amp;CL$9,главная!$10:$10,"&gt;="&amp;CL$9)/1000))</f>
        <v>903.09592673348106</v>
      </c>
      <c r="CM15" s="53">
        <f>IF(CM$10="",0,IF(CM$10&lt;эффект_кВт!$U$10,0,CM13*SUMIFS(главная!$29:$29,главная!$9:$9,"&lt;="&amp;CM$9,главная!$10:$10,"&gt;="&amp;CM$9)/1000))</f>
        <v>933.19912429126373</v>
      </c>
      <c r="CN15" s="53">
        <f>IF(CN$10="",0,IF(CN$10&lt;эффект_кВт!$U$10,0,CN13*SUMIFS(главная!$29:$29,главная!$9:$9,"&lt;="&amp;CN$9,главная!$10:$10,"&gt;="&amp;CN$9)/1000))</f>
        <v>1032.5812484787771</v>
      </c>
      <c r="CO15" s="53">
        <f>IF(CO$10="",0,IF(CO$10&lt;эффект_кВт!$U$10,0,CO13*SUMIFS(главная!$29:$29,главная!$9:$9,"&lt;="&amp;CO$9,главная!$10:$10,"&gt;="&amp;CO$9)/1000))</f>
        <v>1200.8021225648756</v>
      </c>
      <c r="CP15" s="53">
        <f>IF(CP$10="",0,IF(CP$10&lt;эффект_кВт!$U$10,0,CP13*SUMIFS(главная!$29:$29,главная!$9:$9,"&lt;="&amp;CP$9,главная!$10:$10,"&gt;="&amp;CP$9)/1000))</f>
        <v>1334.6036217016815</v>
      </c>
      <c r="CQ15" s="53">
        <f>IF(CQ$10="",0,IF(CQ$10&lt;эффект_кВт!$U$10,0,CQ13*SUMIFS(главная!$29:$29,главная!$9:$9,"&lt;="&amp;CQ$9,главная!$10:$10,"&gt;="&amp;CQ$9)/1000))</f>
        <v>1421.0372137146653</v>
      </c>
      <c r="CR15" s="53">
        <f>IF(CR$10="",0,IF(CR$10&lt;эффект_кВт!$U$10,0,CR13*SUMIFS(главная!$29:$29,главная!$9:$9,"&lt;="&amp;CR$9,главная!$10:$10,"&gt;="&amp;CR$9)/1000))</f>
        <v>1602.2066199752933</v>
      </c>
      <c r="CS15" s="53">
        <f>IF(CS$10="",0,IF(CS$10&lt;эффект_кВт!$U$10,0,CS13*SUMIFS(главная!$29:$29,главная!$9:$9,"&lt;="&amp;CS$9,главная!$10:$10,"&gt;="&amp;CS$9)/1000))</f>
        <v>1550.5225354599613</v>
      </c>
      <c r="CT15" s="53">
        <f>IF(CT$10="",0,IF(CT$10&lt;эффект_кВт!$U$10,0,CT13*SUMIFS(главная!$29:$29,главная!$9:$9,"&lt;="&amp;CT$9,главная!$10:$10,"&gt;="&amp;CT$9)/1000))</f>
        <v>1468.4051208384874</v>
      </c>
      <c r="CU15" s="53">
        <f>IF(CU$10="",0,IF(CU$10&lt;эффект_кВт!$U$10,0,CU13*SUMIFS(главная!$29:$29,главная!$9:$9,"&lt;="&amp;CU$9,главная!$10:$10,"&gt;="&amp;CU$9)/1000))</f>
        <v>1374.6417303527319</v>
      </c>
      <c r="CV15" s="53">
        <f>IF(CV$10="",0,IF(CV$10&lt;эффект_кВт!$U$10,0,CV13*SUMIFS(главная!$29:$29,главная!$9:$9,"&lt;="&amp;CV$9,главная!$10:$10,"&gt;="&amp;CV$9)/1000))</f>
        <v>1117.1333295087422</v>
      </c>
      <c r="CW15" s="53">
        <f>IF(CW$10="",0,IF(CW$10&lt;эффект_кВт!$U$10,0,CW13*SUMIFS(главная!$29:$29,главная!$9:$9,"&lt;="&amp;CW$9,главная!$10:$10,"&gt;="&amp;CW$9)/1000))</f>
        <v>1099.0106421309117</v>
      </c>
      <c r="CX15" s="53">
        <f>IF(CX$10="",0,IF(CX$10&lt;эффект_кВт!$U$10,0,CX13*SUMIFS(главная!$29:$29,главная!$9:$9,"&lt;="&amp;CX$9,главная!$10:$10,"&gt;="&amp;CX$9)/1000))</f>
        <v>930.18880453548547</v>
      </c>
      <c r="CY15" s="53">
        <f>IF(CY$10="",0,IF(CY$10&lt;эффект_кВт!$U$10,0,CY13*SUMIFS(главная!$29:$29,главная!$9:$9,"&lt;="&amp;CY$9,главная!$10:$10,"&gt;="&amp;CY$9)/1000))</f>
        <v>961.19509802000164</v>
      </c>
      <c r="CZ15" s="53">
        <f>IF(CZ$10="",0,IF(CZ$10&lt;эффект_кВт!$U$10,0,CZ13*SUMIFS(главная!$29:$29,главная!$9:$9,"&lt;="&amp;CZ$9,главная!$10:$10,"&gt;="&amp;CZ$9)/1000))</f>
        <v>1063.5586859331404</v>
      </c>
      <c r="DA15" s="53">
        <f>IF(DA$10="",0,IF(DA$10&lt;эффект_кВт!$U$10,0,DA13*SUMIFS(главная!$29:$29,главная!$9:$9,"&lt;="&amp;DA$9,главная!$10:$10,"&gt;="&amp;DA$9)/1000))</f>
        <v>1236.8261862418219</v>
      </c>
      <c r="DB15" s="53">
        <f>IF(DB$10="",0,IF(DB$10&lt;эффект_кВт!$U$10,0,DB13*SUMIFS(главная!$29:$29,главная!$9:$9,"&lt;="&amp;DB$9,главная!$10:$10,"&gt;="&amp;DB$9)/1000))</f>
        <v>1374.6417303527319</v>
      </c>
      <c r="DC15" s="53">
        <f>IF(DC$10="",0,IF(DC$10&lt;эффект_кВт!$U$10,0,DC13*SUMIFS(главная!$29:$29,главная!$9:$9,"&lt;="&amp;DC$9,главная!$10:$10,"&gt;="&amp;DC$9)/1000))</f>
        <v>1463.668330126105</v>
      </c>
      <c r="DD15" s="53">
        <f>IF(DD$10="",0,IF(DD$10&lt;эффект_кВт!$U$10,0,DD13*SUMIFS(главная!$29:$29,главная!$9:$9,"&lt;="&amp;DD$9,главная!$10:$10,"&gt;="&amp;DD$9)/1000))</f>
        <v>1650.272818574552</v>
      </c>
      <c r="DE15" s="53">
        <f>IF(DE$10="",0,IF(DE$10&lt;эффект_кВт!$U$10,0,DE13*SUMIFS(главная!$29:$29,главная!$9:$9,"&lt;="&amp;DE$9,главная!$10:$10,"&gt;="&amp;DE$9)/1000))</f>
        <v>1597.0382115237601</v>
      </c>
      <c r="DF15" s="53">
        <f>IF(DF$10="",0,IF(DF$10&lt;эффект_кВт!$U$10,0,DF13*SUMIFS(главная!$29:$29,главная!$9:$9,"&lt;="&amp;DF$9,главная!$10:$10,"&gt;="&amp;DF$9)/1000))</f>
        <v>1512.4572744636419</v>
      </c>
      <c r="DG15" s="53">
        <f>IF(DG$10="",0,IF(DG$10&lt;эффект_кВт!$U$10,0,DG13*SUMIFS(главная!$29:$29,главная!$9:$9,"&lt;="&amp;DG$9,главная!$10:$10,"&gt;="&amp;DG$9)/1000))</f>
        <v>1402.1345649597865</v>
      </c>
      <c r="DH15" s="53">
        <f>IF(DH$10="",0,IF(DH$10&lt;эффект_кВт!$U$10,0,DH13*SUMIFS(главная!$29:$29,главная!$9:$9,"&lt;="&amp;DH$9,главная!$10:$10,"&gt;="&amp;DH$9)/1000))</f>
        <v>1139.4759960989172</v>
      </c>
      <c r="DI15" s="53">
        <f>IF(DI$10="",0,IF(DI$10&lt;эффект_кВт!$U$10,0,DI13*SUMIFS(главная!$29:$29,главная!$9:$9,"&lt;="&amp;DI$9,главная!$10:$10,"&gt;="&amp;DI$9)/1000))</f>
        <v>1120.9908549735298</v>
      </c>
      <c r="DJ15" s="53">
        <f>IF(DJ$10="",0,IF(DJ$10&lt;эффект_кВт!$U$10,0,DJ13*SUMIFS(главная!$29:$29,главная!$9:$9,"&lt;="&amp;DJ$9,главная!$10:$10,"&gt;="&amp;DJ$9)/1000))</f>
        <v>948.79258062619522</v>
      </c>
      <c r="DK15" s="53">
        <f>IF(DK$10="",0,IF(DK$10&lt;эффект_кВт!$U$10,0,DK13*SUMIFS(главная!$29:$29,главная!$9:$9,"&lt;="&amp;DK$9,главная!$10:$10,"&gt;="&amp;DK$9)/1000))</f>
        <v>980.41899998040174</v>
      </c>
      <c r="DL15" s="53">
        <f>IF(DL$10="",0,IF(DL$10&lt;эффект_кВт!$U$10,0,DL13*SUMIFS(главная!$29:$29,главная!$9:$9,"&lt;="&amp;DL$9,главная!$10:$10,"&gt;="&amp;DL$9)/1000))</f>
        <v>1084.8298596518032</v>
      </c>
      <c r="DM15" s="53">
        <f>IF(DM$10="",0,IF(DM$10&lt;эффект_кВт!$U$10,0,DM13*SUMIFS(главная!$29:$29,главная!$9:$9,"&lt;="&amp;DM$9,главная!$10:$10,"&gt;="&amp;DM$9)/1000))</f>
        <v>1261.5627099666581</v>
      </c>
      <c r="DN15" s="53">
        <f>IF(DN$10="",0,IF(DN$10&lt;эффект_кВт!$U$10,0,DN13*SUMIFS(главная!$29:$29,главная!$9:$9,"&lt;="&amp;DN$9,главная!$10:$10,"&gt;="&amp;DN$9)/1000))</f>
        <v>1402.1345649597865</v>
      </c>
      <c r="DO15" s="53">
        <f>IF(DO$10="",0,IF(DO$10&lt;эффект_кВт!$U$10,0,DO13*SUMIFS(главная!$29:$29,главная!$9:$9,"&lt;="&amp;DO$9,главная!$10:$10,"&gt;="&amp;DO$9)/1000))</f>
        <v>1492.9416967286272</v>
      </c>
      <c r="DP15" s="53">
        <f>IF(DP$10="",0,IF(DP$10&lt;эффект_кВт!$U$10,0,DP13*SUMIFS(главная!$29:$29,главная!$9:$9,"&lt;="&amp;DP$9,главная!$10:$10,"&gt;="&amp;DP$9)/1000))</f>
        <v>1683.278274946043</v>
      </c>
      <c r="DQ15" s="53">
        <f>IF(DQ$10="",0,IF(DQ$10&lt;эффект_кВт!$U$10,0,DQ13*SUMIFS(главная!$29:$29,главная!$9:$9,"&lt;="&amp;DQ$9,главная!$10:$10,"&gt;="&amp;DQ$9)/1000))</f>
        <v>1628.9789757542351</v>
      </c>
      <c r="DR15" s="53">
        <f>IF(DR$10="",0,IF(DR$10&lt;эффект_кВт!$U$10,0,DR13*SUMIFS(главная!$29:$29,главная!$9:$9,"&lt;="&amp;DR$9,главная!$10:$10,"&gt;="&amp;DR$9)/1000))</f>
        <v>1542.7064199529148</v>
      </c>
      <c r="DS15" s="53">
        <f>IF(DS$10="",0,IF(DS$10&lt;эффект_кВт!$U$10,0,DS13*SUMIFS(главная!$29:$29,главная!$9:$9,"&lt;="&amp;DS$9,главная!$10:$10,"&gt;="&amp;DS$9)/1000))</f>
        <v>1430.1772562589822</v>
      </c>
      <c r="DT15" s="53">
        <f>IF(DT$10="",0,IF(DT$10&lt;эффект_кВт!$U$10,0,DT13*SUMIFS(главная!$29:$29,главная!$9:$9,"&lt;="&amp;DT$9,главная!$10:$10,"&gt;="&amp;DT$9)/1000))</f>
        <v>1162.2655160208953</v>
      </c>
      <c r="DU15" s="53">
        <f>IF(DU$10="",0,IF(DU$10&lt;эффект_кВт!$U$10,0,DU13*SUMIFS(главная!$29:$29,главная!$9:$9,"&lt;="&amp;DU$9,главная!$10:$10,"&gt;="&amp;DU$9)/1000))</f>
        <v>1143.4106720730006</v>
      </c>
      <c r="DV15" s="53">
        <f>IF(DV$10="",0,IF(DV$10&lt;эффект_кВт!$U$10,0,DV13*SUMIFS(главная!$29:$29,главная!$9:$9,"&lt;="&amp;DV$9,главная!$10:$10,"&gt;="&amp;DV$9)/1000))</f>
        <v>967.76843223871913</v>
      </c>
      <c r="DW15" s="53">
        <f>IF(DW$10="",0,IF(DW$10&lt;эффект_кВт!$U$10,0,DW13*SUMIFS(главная!$29:$29,главная!$9:$9,"&lt;="&amp;DW$9,главная!$10:$10,"&gt;="&amp;DW$9)/1000))</f>
        <v>1000.0273799800098</v>
      </c>
      <c r="DX15" s="53">
        <f>IF(DX$10="",0,IF(DX$10&lt;эффект_кВт!$U$10,0,DX13*SUMIFS(главная!$29:$29,главная!$9:$9,"&lt;="&amp;DX$9,главная!$10:$10,"&gt;="&amp;DX$9)/1000))</f>
        <v>1106.5264568448392</v>
      </c>
      <c r="DY15" s="53">
        <f>IF(DY$10="",0,IF(DY$10&lt;эффект_кВт!$U$10,0,DY13*SUMIFS(главная!$29:$29,главная!$9:$9,"&lt;="&amp;DY$9,главная!$10:$10,"&gt;="&amp;DY$9)/1000))</f>
        <v>1286.7939641659914</v>
      </c>
      <c r="DZ15" s="53">
        <f>IF(DZ$10="",0,IF(DZ$10&lt;эффект_кВт!$U$10,0,DZ13*SUMIFS(главная!$29:$29,главная!$9:$9,"&lt;="&amp;DZ$9,главная!$10:$10,"&gt;="&amp;DZ$9)/1000))</f>
        <v>1430.1772562589822</v>
      </c>
      <c r="EA15" s="53">
        <f>IF(EA$10="",0,IF(EA$10&lt;эффект_кВт!$U$10,0,EA13*SUMIFS(главная!$29:$29,главная!$9:$9,"&lt;="&amp;EA$9,главная!$10:$10,"&gt;="&amp;EA$9)/1000))</f>
        <v>1522.8005306631997</v>
      </c>
      <c r="EB15" s="53">
        <f>IF(EB$10="",0,IF(EB$10&lt;эффект_кВт!$U$10,0,EB13*SUMIFS(главная!$29:$29,главная!$9:$9,"&lt;="&amp;EB$9,главная!$10:$10,"&gt;="&amp;EB$9)/1000))</f>
        <v>1716.9438404449638</v>
      </c>
      <c r="EC15" s="53">
        <f>IF(EC$10="",0,IF(EC$10&lt;эффект_кВт!$U$10,0,EC13*SUMIFS(главная!$29:$29,главная!$9:$9,"&lt;="&amp;EC$9,главная!$10:$10,"&gt;="&amp;EC$9)/1000))</f>
        <v>1661.5585552693201</v>
      </c>
      <c r="ED15" s="53">
        <f>IF(ED$10="",0,IF(ED$10&lt;эффект_кВт!$U$10,0,ED13*SUMIFS(главная!$29:$29,главная!$9:$9,"&lt;="&amp;ED$9,главная!$10:$10,"&gt;="&amp;ED$9)/1000))</f>
        <v>1573.560548351973</v>
      </c>
      <c r="EE15" s="53">
        <f>IF(EE$10="",0,IF(EE$10&lt;эффект_кВт!$U$10,0,EE13*SUMIFS(главная!$29:$29,главная!$9:$9,"&lt;="&amp;EE$9,главная!$10:$10,"&gt;="&amp;EE$9)/1000))</f>
        <v>1458.780801384162</v>
      </c>
      <c r="EF15" s="53">
        <f>IF(EF$10="",0,IF(EF$10&lt;эффект_кВт!$U$10,0,EF13*SUMIFS(главная!$29:$29,главная!$9:$9,"&lt;="&amp;EF$9,главная!$10:$10,"&gt;="&amp;EF$9)/1000))</f>
        <v>1185.5108263413135</v>
      </c>
      <c r="EG15" s="53">
        <f>IF(EG$10="",0,IF(EG$10&lt;эффект_кВт!$U$10,0,EG13*SUMIFS(главная!$29:$29,главная!$9:$9,"&lt;="&amp;EG$9,главная!$10:$10,"&gt;="&amp;EG$9)/1000))</f>
        <v>1166.2788855144606</v>
      </c>
      <c r="EH15" s="53">
        <f>IF(EH$10="",0,IF(EH$10&lt;эффект_кВт!$U$10,0,EH13*SUMIFS(главная!$29:$29,главная!$9:$9,"&lt;="&amp;EH$9,главная!$10:$10,"&gt;="&amp;EH$9)/1000))</f>
        <v>987.12380088349346</v>
      </c>
      <c r="EI15" s="53">
        <f>IF(EI$10="",0,IF(EI$10&lt;эффект_кВт!$U$10,0,EI13*SUMIFS(главная!$29:$29,главная!$9:$9,"&lt;="&amp;EI$9,главная!$10:$10,"&gt;="&amp;EI$9)/1000))</f>
        <v>1020.02792757961</v>
      </c>
      <c r="EJ15" s="53">
        <f>IF(EJ$10="",0,IF(EJ$10&lt;эффект_кВт!$U$10,0,EJ13*SUMIFS(главная!$29:$29,главная!$9:$9,"&lt;="&amp;EJ$9,главная!$10:$10,"&gt;="&amp;EJ$9)/1000))</f>
        <v>1128.6569859817362</v>
      </c>
      <c r="EK15" s="53">
        <f>IF(EK$10="",0,IF(EK$10&lt;эффект_кВт!$U$10,0,EK13*SUMIFS(главная!$29:$29,главная!$9:$9,"&lt;="&amp;EK$9,главная!$10:$10,"&gt;="&amp;EK$9)/1000))</f>
        <v>1312.5298434493113</v>
      </c>
      <c r="EL15" s="53">
        <f>IF(EL$10="",0,IF(EL$10&lt;эффект_кВт!$U$10,0,EL13*SUMIFS(главная!$29:$29,главная!$9:$9,"&lt;="&amp;EL$9,главная!$10:$10,"&gt;="&amp;EL$9)/1000))</f>
        <v>1458.780801384162</v>
      </c>
      <c r="EM15" s="53">
        <f>IF(EM$10="",0,IF(EM$10&lt;эффект_кВт!$U$10,0,EM13*SUMIFS(главная!$29:$29,главная!$9:$9,"&lt;="&amp;EM$9,главная!$10:$10,"&gt;="&amp;EM$9)/1000))</f>
        <v>1553.2565412764638</v>
      </c>
      <c r="EN15" s="53">
        <f>IF(EN$10="",0,IF(EN$10&lt;эффект_кВт!$U$10,0,EN13*SUMIFS(главная!$29:$29,главная!$9:$9,"&lt;="&amp;EN$9,главная!$10:$10,"&gt;="&amp;EN$9)/1000))</f>
        <v>1751.2827172538634</v>
      </c>
      <c r="EO15" s="53">
        <f>IF(EO$10="",0,IF(EO$10&lt;эффект_кВт!$U$10,0,EO13*SUMIFS(главная!$29:$29,главная!$9:$9,"&lt;="&amp;EO$9,главная!$10:$10,"&gt;="&amp;EO$9)/1000))</f>
        <v>1694.7897263747066</v>
      </c>
      <c r="EP15" s="53">
        <f>IF(EP$10="",0,IF(EP$10&lt;эффект_кВт!$U$10,0,EP13*SUMIFS(главная!$29:$29,главная!$9:$9,"&lt;="&amp;EP$9,главная!$10:$10,"&gt;="&amp;EP$9)/1000))</f>
        <v>1605.0317593190127</v>
      </c>
      <c r="EQ15" s="53">
        <f>IF(EQ$10="",0,IF(EQ$10&lt;эффект_кВт!$U$10,0,EQ13*SUMIFS(главная!$29:$29,главная!$9:$9,"&lt;="&amp;EQ$9,главная!$10:$10,"&gt;="&amp;EQ$9)/1000))</f>
        <v>1487.9564174118452</v>
      </c>
      <c r="ER15" s="53">
        <f>IF(ER$10="",0,IF(ER$10&lt;эффект_кВт!$U$10,0,ER13*SUMIFS(главная!$29:$29,главная!$9:$9,"&lt;="&amp;ER$9,главная!$10:$10,"&gt;="&amp;ER$9)/1000))</f>
        <v>1209.2210428681396</v>
      </c>
      <c r="ES15" s="53">
        <f>IF(ES$10="",0,IF(ES$10&lt;эффект_кВт!$U$10,0,ES13*SUMIFS(главная!$29:$29,главная!$9:$9,"&lt;="&amp;ES$9,главная!$10:$10,"&gt;="&amp;ES$9)/1000))</f>
        <v>1189.6044632247497</v>
      </c>
      <c r="ET15" s="53">
        <f>IF(ET$10="",0,IF(ET$10&lt;эффект_кВт!$U$10,0,ET13*SUMIFS(главная!$29:$29,главная!$9:$9,"&lt;="&amp;ET$9,главная!$10:$10,"&gt;="&amp;ET$9)/1000))</f>
        <v>1006.8662769011634</v>
      </c>
      <c r="EU15" s="53">
        <f>IF(EU$10="",0,IF(EU$10&lt;эффект_кВт!$U$10,0,EU13*SUMIFS(главная!$29:$29,главная!$9:$9,"&lt;="&amp;EU$9,главная!$10:$10,"&gt;="&amp;EU$9)/1000))</f>
        <v>1040.4284861312021</v>
      </c>
      <c r="EV15" s="53">
        <f>IF(EV$10="",0,IF(EV$10&lt;эффект_кВт!$U$10,0,EV13*SUMIFS(главная!$29:$29,главная!$9:$9,"&lt;="&amp;EV$9,главная!$10:$10,"&gt;="&amp;EV$9)/1000))</f>
        <v>1151.230125701371</v>
      </c>
      <c r="EW15" s="53">
        <f>IF(EW$10="",0,IF(EW$10&lt;эффект_кВт!$U$10,0,EW13*SUMIFS(главная!$29:$29,главная!$9:$9,"&lt;="&amp;EW$9,главная!$10:$10,"&gt;="&amp;EW$9)/1000))</f>
        <v>1338.7804403182977</v>
      </c>
      <c r="EX15" s="53">
        <f>IF(EX$10="",0,IF(EX$10&lt;эффект_кВт!$U$10,0,EX13*SUMIFS(главная!$29:$29,главная!$9:$9,"&lt;="&amp;EX$9,главная!$10:$10,"&gt;="&amp;EX$9)/1000))</f>
        <v>1487.9564174118452</v>
      </c>
      <c r="EY15" s="53">
        <f>IF(EY$10="",0,IF(EY$10&lt;эффект_кВт!$U$10,0,EY13*SUMIFS(главная!$29:$29,главная!$9:$9,"&lt;="&amp;EY$9,главная!$10:$10,"&gt;="&amp;EY$9)/1000))</f>
        <v>1584.321672101993</v>
      </c>
      <c r="EZ15" s="53">
        <f>IF(EZ$10="",0,IF(EZ$10&lt;эффект_кВт!$U$10,0,EZ13*SUMIFS(главная!$29:$29,главная!$9:$9,"&lt;="&amp;EZ$9,главная!$10:$10,"&gt;="&amp;EZ$9)/1000))</f>
        <v>1786.3083715989405</v>
      </c>
      <c r="FA15" s="53">
        <f>IF(FA$10="",0,IF(FA$10&lt;эффект_кВт!$U$10,0,FA13*SUMIFS(главная!$29:$29,главная!$9:$9,"&lt;="&amp;FA$9,главная!$10:$10,"&gt;="&amp;FA$9)/1000))</f>
        <v>1728.6855209022006</v>
      </c>
      <c r="FB15" s="53">
        <f>IF(FB$10="",0,IF(FB$10&lt;эффект_кВт!$U$10,0,FB13*SUMIFS(главная!$29:$29,главная!$9:$9,"&lt;="&amp;FB$9,главная!$10:$10,"&gt;="&amp;FB$9)/1000))</f>
        <v>1637.1323945053928</v>
      </c>
      <c r="FC15" s="53">
        <f>IF(FC$10="",0,IF(FC$10&lt;эффект_кВт!$U$10,0,FC13*SUMIFS(главная!$29:$29,главная!$9:$9,"&lt;="&amp;FC$9,главная!$10:$10,"&gt;="&amp;FC$9)/1000))</f>
        <v>1517.715545760082</v>
      </c>
      <c r="FD15" s="53">
        <f>IF(FD$10="",0,IF(FD$10&lt;эффект_кВт!$U$10,0,FD13*SUMIFS(главная!$29:$29,главная!$9:$9,"&lt;="&amp;FD$9,главная!$10:$10,"&gt;="&amp;FD$9)/1000))</f>
        <v>1233.4054637255026</v>
      </c>
      <c r="FE15" s="53">
        <f>IF(FE$10="",0,IF(FE$10&lt;эффект_кВт!$U$10,0,FE13*SUMIFS(главная!$29:$29,главная!$9:$9,"&lt;="&amp;FE$9,главная!$10:$10,"&gt;="&amp;FE$9)/1000))</f>
        <v>1213.3965524892449</v>
      </c>
      <c r="FF15" s="53">
        <f>IF(FF$10="",0,IF(FF$10&lt;эффект_кВт!$U$10,0,FF13*SUMIFS(главная!$29:$29,главная!$9:$9,"&lt;="&amp;FF$9,главная!$10:$10,"&gt;="&amp;FF$9)/1000))</f>
        <v>1027.0036024391866</v>
      </c>
      <c r="FG15" s="53">
        <f>IF(FG$10="",0,IF(FG$10&lt;эффект_кВт!$U$10,0,FG13*SUMIFS(главная!$29:$29,главная!$9:$9,"&lt;="&amp;FG$9,главная!$10:$10,"&gt;="&amp;FG$9)/1000))</f>
        <v>1061.2370558538262</v>
      </c>
      <c r="FH15" s="53">
        <f>IF(FH$10="",0,IF(FH$10&lt;эффект_кВт!$U$10,0,FH13*SUMIFS(главная!$29:$29,главная!$9:$9,"&lt;="&amp;FH$9,главная!$10:$10,"&gt;="&amp;FH$9)/1000))</f>
        <v>1174.2547282153982</v>
      </c>
      <c r="FI15" s="53">
        <f>IF(FI$10="",0,IF(FI$10&lt;эффект_кВт!$U$10,0,FI13*SUMIFS(главная!$29:$29,главная!$9:$9,"&lt;="&amp;FI$9,главная!$10:$10,"&gt;="&amp;FI$9)/1000))</f>
        <v>1365.5560491246636</v>
      </c>
      <c r="FJ15" s="53">
        <f>IF(FJ$10="",0,IF(FJ$10&lt;эффект_кВт!$U$10,0,FJ13*SUMIFS(главная!$29:$29,главная!$9:$9,"&lt;="&amp;FJ$9,главная!$10:$10,"&gt;="&amp;FJ$9)/1000))</f>
        <v>1517.715545760082</v>
      </c>
      <c r="FK15" s="53">
        <f>IF(FK$10="",0,IF(FK$10&lt;эффект_кВт!$U$10,0,FK13*SUMIFS(главная!$29:$29,главная!$9:$9,"&lt;="&amp;FK$9,главная!$10:$10,"&gt;="&amp;FK$9)/1000))</f>
        <v>1616.008105544033</v>
      </c>
      <c r="FL15" s="53">
        <f>IF(FL$10="",0,IF(FL$10&lt;эффект_кВт!$U$10,0,FL13*SUMIFS(главная!$29:$29,главная!$9:$9,"&lt;="&amp;FL$9,главная!$10:$10,"&gt;="&amp;FL$9)/1000))</f>
        <v>1822.0345390309194</v>
      </c>
      <c r="FM15" s="53">
        <f>IF(FM$10="",0,IF(FM$10&lt;эффект_кВт!$U$10,0,FM13*SUMIFS(главная!$29:$29,главная!$9:$9,"&lt;="&amp;FM$9,главная!$10:$10,"&gt;="&amp;FM$9)/1000))</f>
        <v>1763.2592313202445</v>
      </c>
      <c r="FN15" s="53">
        <f>IF(FN$10="",0,IF(FN$10&lt;эффект_кВт!$U$10,0,FN13*SUMIFS(главная!$29:$29,главная!$9:$9,"&lt;="&amp;FN$9,главная!$10:$10,"&gt;="&amp;FN$9)/1000))</f>
        <v>1669.8750423955007</v>
      </c>
      <c r="FO15" s="53">
        <f>IF(FO$10="",0,IF(FO$10&lt;эффект_кВт!$U$10,0,FO13*SUMIFS(главная!$29:$29,главная!$9:$9,"&lt;="&amp;FO$9,главная!$10:$10,"&gt;="&amp;FO$9)/1000))</f>
        <v>1548.0698566752837</v>
      </c>
      <c r="FP15" s="53">
        <f>IF(FP$10="",0,IF(FP$10&lt;эффект_кВт!$U$10,0,FP13*SUMIFS(главная!$29:$29,главная!$9:$9,"&lt;="&amp;FP$9,главная!$10:$10,"&gt;="&amp;FP$9)/1000))</f>
        <v>1258.0735730000126</v>
      </c>
      <c r="FQ15" s="53">
        <f>IF(FQ$10="",0,IF(FQ$10&lt;эффект_кВт!$U$10,0,FQ13*SUMIFS(главная!$29:$29,главная!$9:$9,"&lt;="&amp;FQ$9,главная!$10:$10,"&gt;="&amp;FQ$9)/1000))</f>
        <v>1237.6644835390298</v>
      </c>
      <c r="FR15" s="53">
        <f>IF(FR$10="",0,IF(FR$10&lt;эффект_кВт!$U$10,0,FR13*SUMIFS(главная!$29:$29,главная!$9:$9,"&lt;="&amp;FR$9,главная!$10:$10,"&gt;="&amp;FR$9)/1000))</f>
        <v>1047.5436744879705</v>
      </c>
      <c r="FS15" s="53">
        <f>IF(FS$10="",0,IF(FS$10&lt;эффект_кВт!$U$10,0,FS13*SUMIFS(главная!$29:$29,главная!$9:$9,"&lt;="&amp;FS$9,главная!$10:$10,"&gt;="&amp;FS$9)/1000))</f>
        <v>1082.4617969709029</v>
      </c>
      <c r="FT15" s="53">
        <f>IF(FT$10="",0,IF(FT$10&lt;эффект_кВт!$U$10,0,FT13*SUMIFS(главная!$29:$29,главная!$9:$9,"&lt;="&amp;FT$9,главная!$10:$10,"&gt;="&amp;FT$9)/1000))</f>
        <v>1197.7398227797062</v>
      </c>
      <c r="FU15" s="53">
        <f>IF(FU$10="",0,IF(FU$10&lt;эффект_кВт!$U$10,0,FU13*SUMIFS(главная!$29:$29,главная!$9:$9,"&lt;="&amp;FU$9,главная!$10:$10,"&gt;="&amp;FU$9)/1000))</f>
        <v>1392.8671701071567</v>
      </c>
      <c r="FV15" s="53">
        <f>IF(FV$10="",0,IF(FV$10&lt;эффект_кВт!$U$10,0,FV13*SUMIFS(главная!$29:$29,главная!$9:$9,"&lt;="&amp;FV$9,главная!$10:$10,"&gt;="&amp;FV$9)/1000))</f>
        <v>1548.0698566752837</v>
      </c>
      <c r="FW15" s="53">
        <f>IF(FW$10="",0,IF(FW$10&lt;эффект_кВт!$U$10,0,FW13*SUMIFS(главная!$29:$29,главная!$9:$9,"&lt;="&amp;FW$9,главная!$10:$10,"&gt;="&amp;FW$9)/1000))</f>
        <v>1648.3282676549138</v>
      </c>
      <c r="FX15" s="53">
        <f>IF(FX$10="",0,IF(FX$10&lt;эффект_кВт!$U$10,0,FX13*SUMIFS(главная!$29:$29,главная!$9:$9,"&lt;="&amp;FX$9,главная!$10:$10,"&gt;="&amp;FX$9)/1000))</f>
        <v>1858.4752298115377</v>
      </c>
      <c r="FY15" s="53">
        <f>IF(FY$10="",0,IF(FY$10&lt;эффект_кВт!$U$10,0,FY13*SUMIFS(главная!$29:$29,главная!$9:$9,"&lt;="&amp;FY$9,главная!$10:$10,"&gt;="&amp;FY$9)/1000))</f>
        <v>1798.5244159466497</v>
      </c>
      <c r="FZ15" s="53">
        <f>IF(FZ$10="",0,IF(FZ$10&lt;эффект_кВт!$U$10,0,FZ13*SUMIFS(главная!$29:$29,главная!$9:$9,"&lt;="&amp;FZ$9,главная!$10:$10,"&gt;="&amp;FZ$9)/1000))</f>
        <v>1703.2725432434108</v>
      </c>
      <c r="GA15" s="53">
        <f>IF(GA$10="",0,IF(GA$10&lt;эффект_кВт!$U$10,0,GA13*SUMIFS(главная!$29:$29,главная!$9:$9,"&lt;="&amp;GA$9,главная!$10:$10,"&gt;="&amp;GA$9)/1000))</f>
        <v>1579.0312538087894</v>
      </c>
      <c r="GB15" s="53">
        <f>IF(GB$10="",0,IF(GB$10&lt;эффект_кВт!$U$10,0,GB13*SUMIFS(главная!$29:$29,главная!$9:$9,"&lt;="&amp;GB$9,главная!$10:$10,"&gt;="&amp;GB$9)/1000))</f>
        <v>1283.2350444600129</v>
      </c>
      <c r="GC15" s="53">
        <f>IF(GC$10="",0,IF(GC$10&lt;эффект_кВт!$U$10,0,GC13*SUMIFS(главная!$29:$29,главная!$9:$9,"&lt;="&amp;GC$9,главная!$10:$10,"&gt;="&amp;GC$9)/1000))</f>
        <v>1262.4177732098105</v>
      </c>
      <c r="GD15" s="53">
        <f>IF(GD$10="",0,IF(GD$10&lt;эффект_кВт!$U$10,0,GD13*SUMIFS(главная!$29:$29,главная!$9:$9,"&lt;="&amp;GD$9,главная!$10:$10,"&gt;="&amp;GD$9)/1000))</f>
        <v>1068.49454797773</v>
      </c>
      <c r="GE15" s="53">
        <f>IF(GE$10="",0,IF(GE$10&lt;эффект_кВт!$U$10,0,GE13*SUMIFS(главная!$29:$29,главная!$9:$9,"&lt;="&amp;GE$9,главная!$10:$10,"&gt;="&amp;GE$9)/1000))</f>
        <v>1104.111032910321</v>
      </c>
      <c r="GF15" s="53">
        <f>IF(GF$10="",0,IF(GF$10&lt;эффект_кВт!$U$10,0,GF13*SUMIFS(главная!$29:$29,главная!$9:$9,"&lt;="&amp;GF$9,главная!$10:$10,"&gt;="&amp;GF$9)/1000))</f>
        <v>1221.6946192353005</v>
      </c>
      <c r="GG15" s="53">
        <f>IF(GG$10="",0,IF(GG$10&lt;эффект_кВт!$U$10,0,GG13*SUMIFS(главная!$29:$29,главная!$9:$9,"&lt;="&amp;GG$9,главная!$10:$10,"&gt;="&amp;GG$9)/1000))</f>
        <v>1420.7245135092999</v>
      </c>
      <c r="GH15" s="53">
        <f>IF(GH$10="",0,IF(GH$10&lt;эффект_кВт!$U$10,0,GH13*SUMIFS(главная!$29:$29,главная!$9:$9,"&lt;="&amp;GH$9,главная!$10:$10,"&gt;="&amp;GH$9)/1000))</f>
        <v>1579.0312538087894</v>
      </c>
      <c r="GI15" s="53">
        <f>IF(GI$10="",0,IF(GI$10&lt;эффект_кВт!$U$10,0,GI13*SUMIFS(главная!$29:$29,главная!$9:$9,"&lt;="&amp;GI$9,главная!$10:$10,"&gt;="&amp;GI$9)/1000))</f>
        <v>1681.2948330080121</v>
      </c>
      <c r="GJ15" s="53">
        <f>IF(GJ$10="",0,IF(GJ$10&lt;эффект_кВт!$U$10,0,GJ13*SUMIFS(главная!$29:$29,главная!$9:$9,"&lt;="&amp;GJ$9,главная!$10:$10,"&gt;="&amp;GJ$9)/1000))</f>
        <v>1895.6447344077685</v>
      </c>
      <c r="GK15" s="53">
        <f>IF(GK$10="",0,IF(GK$10&lt;эффект_кВт!$U$10,0,GK13*SUMIFS(главная!$29:$29,главная!$9:$9,"&lt;="&amp;GK$9,главная!$10:$10,"&gt;="&amp;GK$9)/1000))</f>
        <v>1834.4949042655826</v>
      </c>
      <c r="GL15" s="53">
        <f>IF(GL$10="",0,IF(GL$10&lt;эффект_кВт!$U$10,0,GL13*SUMIFS(главная!$29:$29,главная!$9:$9,"&lt;="&amp;GL$9,главная!$10:$10,"&gt;="&amp;GL$9)/1000))</f>
        <v>1737.337994108279</v>
      </c>
      <c r="GM15" s="53">
        <f>IF(GM$10="",0,IF(GM$10&lt;эффект_кВт!$U$10,0,GM13*SUMIFS(главная!$29:$29,главная!$9:$9,"&lt;="&amp;GM$9,главная!$10:$10,"&gt;="&amp;GM$9)/1000))</f>
        <v>1610.6118788849653</v>
      </c>
      <c r="GN15" s="53">
        <f>IF(GN$10="",0,IF(GN$10&lt;эффект_кВт!$U$10,0,GN13*SUMIFS(главная!$29:$29,главная!$9:$9,"&lt;="&amp;GN$9,главная!$10:$10,"&gt;="&amp;GN$9)/1000))</f>
        <v>1308.8997453492132</v>
      </c>
      <c r="GO15" s="53">
        <f>IF(GO$10="",0,IF(GO$10&lt;эффект_кВт!$U$10,0,GO13*SUMIFS(главная!$29:$29,главная!$9:$9,"&lt;="&amp;GO$9,главная!$10:$10,"&gt;="&amp;GO$9)/1000))</f>
        <v>1287.6661286740066</v>
      </c>
      <c r="GP15" s="53">
        <f>IF(GP$10="",0,IF(GP$10&lt;эффект_кВт!$U$10,0,GP13*SUMIFS(главная!$29:$29,главная!$9:$9,"&lt;="&amp;GP$9,главная!$10:$10,"&gt;="&amp;GP$9)/1000))</f>
        <v>1089.8644389372846</v>
      </c>
      <c r="GQ15" s="53">
        <f>IF(GQ$10="",0,IF(GQ$10&lt;эффект_кВт!$U$10,0,GQ13*SUMIFS(главная!$29:$29,главная!$9:$9,"&lt;="&amp;GQ$9,главная!$10:$10,"&gt;="&amp;GQ$9)/1000))</f>
        <v>1126.1932535685273</v>
      </c>
      <c r="GR15" s="53">
        <f>IF(GR$10="",0,IF(GR$10&lt;эффект_кВт!$U$10,0,GR13*SUMIFS(главная!$29:$29,главная!$9:$9,"&lt;="&amp;GR$9,главная!$10:$10,"&gt;="&amp;GR$9)/1000))</f>
        <v>1246.1285116200065</v>
      </c>
      <c r="GS15" s="53">
        <f>IF(GS$10="",0,IF(GS$10&lt;эффект_кВт!$U$10,0,GS13*SUMIFS(главная!$29:$29,главная!$9:$9,"&lt;="&amp;GS$9,главная!$10:$10,"&gt;="&amp;GS$9)/1000))</f>
        <v>1449.1390037794861</v>
      </c>
      <c r="GT15" s="53">
        <f>IF(GT$10="",0,IF(GT$10&lt;эффект_кВт!$U$10,0,GT13*SUMIFS(главная!$29:$29,главная!$9:$9,"&lt;="&amp;GT$9,главная!$10:$10,"&gt;="&amp;GT$9)/1000))</f>
        <v>1610.6118788849653</v>
      </c>
      <c r="GU15" s="53">
        <f>IF(GU$10="",0,IF(GU$10&lt;эффект_кВт!$U$10,0,GU13*SUMIFS(главная!$29:$29,главная!$9:$9,"&lt;="&amp;GU$9,главная!$10:$10,"&gt;="&amp;GU$9)/1000))</f>
        <v>1714.9207296681723</v>
      </c>
      <c r="GV15" s="53">
        <f>IF(GV$10="",0,IF(GV$10&lt;эффект_кВт!$U$10,0,GV13*SUMIFS(главная!$29:$29,главная!$9:$9,"&lt;="&amp;GV$9,главная!$10:$10,"&gt;="&amp;GV$9)/1000))</f>
        <v>1933.5576290959241</v>
      </c>
      <c r="GW15" s="53">
        <f>IF(GW$10="",0,IF(GW$10&lt;эффект_кВт!$U$10,0,GW13*SUMIFS(главная!$29:$29,главная!$9:$9,"&lt;="&amp;GW$9,главная!$10:$10,"&gt;="&amp;GW$9)/1000))</f>
        <v>1871.1848023508944</v>
      </c>
      <c r="GX15" s="53">
        <f>IF(GX$10="",0,IF(GX$10&lt;эффект_кВт!$U$10,0,GX13*SUMIFS(главная!$29:$29,главная!$9:$9,"&lt;="&amp;GX$9,главная!$10:$10,"&gt;="&amp;GX$9)/1000))</f>
        <v>1772.0847539904446</v>
      </c>
      <c r="GY15" s="53">
        <f>IF(GY$10="",0,IF(GY$10&lt;эффект_кВт!$U$10,0,GY13*SUMIFS(главная!$29:$29,главная!$9:$9,"&lt;="&amp;GY$9,главная!$10:$10,"&gt;="&amp;GY$9)/1000))</f>
        <v>1642.8241164626647</v>
      </c>
      <c r="GZ15" s="53">
        <f>IF(GZ$10="",0,IF(GZ$10&lt;эффект_кВт!$U$10,0,GZ13*SUMIFS(главная!$29:$29,главная!$9:$9,"&lt;="&amp;GZ$9,главная!$10:$10,"&gt;="&amp;GZ$9)/1000))</f>
        <v>1335.0777402561976</v>
      </c>
      <c r="HA15" s="53">
        <f>IF(HA$10="",0,IF(HA$10&lt;эффект_кВт!$U$10,0,HA13*SUMIFS(главная!$29:$29,главная!$9:$9,"&lt;="&amp;HA$9,главная!$10:$10,"&gt;="&amp;HA$9)/1000))</f>
        <v>1313.4194512474867</v>
      </c>
      <c r="HB15" s="53">
        <f>IF(HB$10="",0,IF(HB$10&lt;эффект_кВт!$U$10,0,HB13*SUMIFS(главная!$29:$29,главная!$9:$9,"&lt;="&amp;HB$9,главная!$10:$10,"&gt;="&amp;HB$9)/1000))</f>
        <v>1111.6617277160303</v>
      </c>
      <c r="HC15" s="53">
        <f>IF(HC$10="",0,IF(HC$10&lt;эффект_кВт!$U$10,0,HC13*SUMIFS(главная!$29:$29,главная!$9:$9,"&lt;="&amp;HC$9,главная!$10:$10,"&gt;="&amp;HC$9)/1000))</f>
        <v>1148.7171186398978</v>
      </c>
      <c r="HD15" s="53">
        <f>IF(HD$10="",0,IF(HD$10&lt;эффект_кВт!$U$10,0,HD13*SUMIFS(главная!$29:$29,главная!$9:$9,"&lt;="&amp;HD$9,главная!$10:$10,"&gt;="&amp;HD$9)/1000))</f>
        <v>1271.0510818524065</v>
      </c>
      <c r="HE15" s="53">
        <f>IF(HE$10="",0,IF(HE$10&lt;эффект_кВт!$U$10,0,HE13*SUMIFS(главная!$29:$29,главная!$9:$9,"&lt;="&amp;HE$9,главная!$10:$10,"&gt;="&amp;HE$9)/1000))</f>
        <v>1478.1217838550758</v>
      </c>
      <c r="HF15" s="53">
        <f>IF(HF$10="",0,IF(HF$10&lt;эффект_кВт!$U$10,0,HF13*SUMIFS(главная!$29:$29,главная!$9:$9,"&lt;="&amp;HF$9,главная!$10:$10,"&gt;="&amp;HF$9)/1000))</f>
        <v>1642.8241164626647</v>
      </c>
      <c r="HG15" s="53">
        <f>IF(HG$10="",0,IF(HG$10&lt;эффект_кВт!$U$10,0,HG13*SUMIFS(главная!$29:$29,главная!$9:$9,"&lt;="&amp;HG$9,главная!$10:$10,"&gt;="&amp;HG$9)/1000))</f>
        <v>1749.2191442615358</v>
      </c>
      <c r="HH15" s="53">
        <f>IF(HH$10="",0,IF(HH$10&lt;эффект_кВт!$U$10,0,HH13*SUMIFS(главная!$29:$29,главная!$9:$9,"&lt;="&amp;HH$9,главная!$10:$10,"&gt;="&amp;HH$9)/1000))</f>
        <v>1972.2287816778426</v>
      </c>
      <c r="HI15" s="53">
        <f>IF(HI$10="",0,IF(HI$10&lt;эффект_кВт!$U$10,0,HI13*SUMIFS(главная!$29:$29,главная!$9:$9,"&lt;="&amp;HI$9,главная!$10:$10,"&gt;="&amp;HI$9)/1000))</f>
        <v>1908.6084983979122</v>
      </c>
      <c r="HJ15" s="53">
        <f>IF(HJ$10="",0,IF(HJ$10&lt;эффект_кВт!$U$10,0,HJ13*SUMIFS(главная!$29:$29,главная!$9:$9,"&lt;="&amp;HJ$9,главная!$10:$10,"&gt;="&amp;HJ$9)/1000))</f>
        <v>1807.5264490702536</v>
      </c>
      <c r="HK15" s="53">
        <f>IF(HK$10="",0,IF(HK$10&lt;эффект_кВт!$U$10,0,HK13*SUMIFS(главная!$29:$29,главная!$9:$9,"&lt;="&amp;HK$9,главная!$10:$10,"&gt;="&amp;HK$9)/1000))</f>
        <v>0</v>
      </c>
      <c r="HL15" s="53">
        <f>IF(HL$10="",0,IF(HL$10&lt;эффект_кВт!$U$10,0,HL13*SUMIFS(главная!$29:$29,главная!$9:$9,"&lt;="&amp;HL$9,главная!$10:$10,"&gt;="&amp;HL$9)/1000))</f>
        <v>0</v>
      </c>
      <c r="HM15" s="53">
        <f>IF(HM$10="",0,IF(HM$10&lt;эффект_кВт!$U$10,0,HM13*SUMIFS(главная!$29:$29,главная!$9:$9,"&lt;="&amp;HM$9,главная!$10:$10,"&gt;="&amp;HM$9)/1000))</f>
        <v>0</v>
      </c>
      <c r="HN15" s="53">
        <f>IF(HN$10="",0,IF(HN$10&lt;эффект_кВт!$U$10,0,HN13*SUMIFS(главная!$29:$29,главная!$9:$9,"&lt;="&amp;HN$9,главная!$10:$10,"&gt;="&amp;HN$9)/1000))</f>
        <v>0</v>
      </c>
      <c r="HO15" s="53">
        <f>IF(HO$10="",0,IF(HO$10&lt;эффект_кВт!$U$10,0,HO13*SUMIFS(главная!$29:$29,главная!$9:$9,"&lt;="&amp;HO$9,главная!$10:$10,"&gt;="&amp;HO$9)/1000))</f>
        <v>0</v>
      </c>
      <c r="HP15" s="53">
        <f>IF(HP$10="",0,IF(HP$10&lt;эффект_кВт!$U$10,0,HP13*SUMIFS(главная!$29:$29,главная!$9:$9,"&lt;="&amp;HP$9,главная!$10:$10,"&gt;="&amp;HP$9)/1000))</f>
        <v>0</v>
      </c>
      <c r="HQ15" s="53">
        <f>IF(HQ$10="",0,IF(HQ$10&lt;эффект_кВт!$U$10,0,HQ13*SUMIFS(главная!$29:$29,главная!$9:$9,"&lt;="&amp;HQ$9,главная!$10:$10,"&gt;="&amp;HQ$9)/1000))</f>
        <v>0</v>
      </c>
      <c r="HR15" s="53">
        <f>IF(HR$10="",0,IF(HR$10&lt;эффект_кВт!$U$10,0,HR13*SUMIFS(главная!$29:$29,главная!$9:$9,"&lt;="&amp;HR$9,главная!$10:$10,"&gt;="&amp;HR$9)/1000))</f>
        <v>0</v>
      </c>
      <c r="HS15" s="53">
        <f>IF(HS$10="",0,IF(HS$10&lt;эффект_кВт!$U$10,0,HS13*SUMIFS(главная!$29:$29,главная!$9:$9,"&lt;="&amp;HS$9,главная!$10:$10,"&gt;="&amp;HS$9)/1000))</f>
        <v>0</v>
      </c>
      <c r="HT15" s="53">
        <f>IF(HT$10="",0,IF(HT$10&lt;эффект_кВт!$U$10,0,HT13*SUMIFS(главная!$29:$29,главная!$9:$9,"&lt;="&amp;HT$9,главная!$10:$10,"&gt;="&amp;HT$9)/1000))</f>
        <v>0</v>
      </c>
      <c r="HU15" s="53">
        <f>IF(HU$10="",0,IF(HU$10&lt;эффект_кВт!$U$10,0,HU13*SUMIFS(главная!$29:$29,главная!$9:$9,"&lt;="&amp;HU$9,главная!$10:$10,"&gt;="&amp;HU$9)/1000))</f>
        <v>0</v>
      </c>
      <c r="HV15" s="53">
        <f>IF(HV$10="",0,IF(HV$10&lt;эффект_кВт!$U$10,0,HV13*SUMIFS(главная!$29:$29,главная!$9:$9,"&lt;="&amp;HV$9,главная!$10:$10,"&gt;="&amp;HV$9)/1000))</f>
        <v>0</v>
      </c>
      <c r="HW15" s="53">
        <f>IF(HW$10="",0,IF(HW$10&lt;эффект_кВт!$U$10,0,HW13*SUMIFS(главная!$29:$29,главная!$9:$9,"&lt;="&amp;HW$9,главная!$10:$10,"&gt;="&amp;HW$9)/1000))</f>
        <v>0</v>
      </c>
      <c r="HX15" s="53">
        <f>IF(HX$10="",0,IF(HX$10&lt;эффект_кВт!$U$10,0,HX13*SUMIFS(главная!$29:$29,главная!$9:$9,"&lt;="&amp;HX$9,главная!$10:$10,"&gt;="&amp;HX$9)/1000))</f>
        <v>0</v>
      </c>
      <c r="HY15" s="53">
        <f>IF(HY$10="",0,IF(HY$10&lt;эффект_кВт!$U$10,0,HY13*SUMIFS(главная!$29:$29,главная!$9:$9,"&lt;="&amp;HY$9,главная!$10:$10,"&gt;="&amp;HY$9)/1000))</f>
        <v>0</v>
      </c>
      <c r="HZ15" s="53">
        <f>IF(HZ$10="",0,IF(HZ$10&lt;эффект_кВт!$U$10,0,HZ13*SUMIFS(главная!$29:$29,главная!$9:$9,"&lt;="&amp;HZ$9,главная!$10:$10,"&gt;="&amp;HZ$9)/1000))</f>
        <v>0</v>
      </c>
      <c r="IA15" s="53">
        <f>IF(IA$10="",0,IF(IA$10&lt;эффект_кВт!$U$10,0,IA13*SUMIFS(главная!$29:$29,главная!$9:$9,"&lt;="&amp;IA$9,главная!$10:$10,"&gt;="&amp;IA$9)/1000))</f>
        <v>0</v>
      </c>
      <c r="IB15" s="53">
        <f>IF(IB$10="",0,IF(IB$10&lt;эффект_кВт!$U$10,0,IB13*SUMIFS(главная!$29:$29,главная!$9:$9,"&lt;="&amp;IB$9,главная!$10:$10,"&gt;="&amp;IB$9)/1000))</f>
        <v>0</v>
      </c>
      <c r="IC15" s="53">
        <f>IF(IC$10="",0,IF(IC$10&lt;эффект_кВт!$U$10,0,IC13*SUMIFS(главная!$29:$29,главная!$9:$9,"&lt;="&amp;IC$9,главная!$10:$10,"&gt;="&amp;IC$9)/1000))</f>
        <v>0</v>
      </c>
      <c r="ID15" s="53">
        <f>IF(ID$10="",0,IF(ID$10&lt;эффект_кВт!$U$10,0,ID13*SUMIFS(главная!$29:$29,главная!$9:$9,"&lt;="&amp;ID$9,главная!$10:$10,"&gt;="&amp;ID$9)/1000))</f>
        <v>0</v>
      </c>
      <c r="IE15" s="53">
        <f>IF(IE$10="",0,IF(IE$10&lt;эффект_кВт!$U$10,0,IE13*SUMIFS(главная!$29:$29,главная!$9:$9,"&lt;="&amp;IE$9,главная!$10:$10,"&gt;="&amp;IE$9)/1000))</f>
        <v>0</v>
      </c>
      <c r="IF15" s="53">
        <f>IF(IF$10="",0,IF(IF$10&lt;эффект_кВт!$U$10,0,IF13*SUMIFS(главная!$29:$29,главная!$9:$9,"&lt;="&amp;IF$9,главная!$10:$10,"&gt;="&amp;IF$9)/1000))</f>
        <v>0</v>
      </c>
      <c r="IG15" s="53">
        <f>IF(IG$10="",0,IF(IG$10&lt;эффект_кВт!$U$10,0,IG13*SUMIFS(главная!$29:$29,главная!$9:$9,"&lt;="&amp;IG$9,главная!$10:$10,"&gt;="&amp;IG$9)/1000))</f>
        <v>0</v>
      </c>
      <c r="IH15" s="53">
        <f>IF(IH$10="",0,IF(IH$10&lt;эффект_кВт!$U$10,0,IH13*SUMIFS(главная!$29:$29,главная!$9:$9,"&lt;="&amp;IH$9,главная!$10:$10,"&gt;="&amp;IH$9)/1000))</f>
        <v>0</v>
      </c>
      <c r="II15" s="53">
        <f>IF(II$10="",0,IF(II$10&lt;эффект_кВт!$U$10,0,II13*SUMIFS(главная!$29:$29,главная!$9:$9,"&lt;="&amp;II$9,главная!$10:$10,"&gt;="&amp;II$9)/1000))</f>
        <v>0</v>
      </c>
      <c r="IJ15" s="53">
        <f>IF(IJ$10="",0,IF(IJ$10&lt;эффект_кВт!$U$10,0,IJ13*SUMIFS(главная!$29:$29,главная!$9:$9,"&lt;="&amp;IJ$9,главная!$10:$10,"&gt;="&amp;IJ$9)/1000))</f>
        <v>0</v>
      </c>
      <c r="IK15" s="53">
        <f>IF(IK$10="",0,IF(IK$10&lt;эффект_кВт!$U$10,0,IK13*SUMIFS(главная!$29:$29,главная!$9:$9,"&lt;="&amp;IK$9,главная!$10:$10,"&gt;="&amp;IK$9)/1000))</f>
        <v>0</v>
      </c>
      <c r="IL15" s="53">
        <f>IF(IL$10="",0,IF(IL$10&lt;эффект_кВт!$U$10,0,IL13*SUMIFS(главная!$29:$29,главная!$9:$9,"&lt;="&amp;IL$9,главная!$10:$10,"&gt;="&amp;IL$9)/1000))</f>
        <v>0</v>
      </c>
      <c r="IM15" s="53">
        <f>IF(IM$10="",0,IF(IM$10&lt;эффект_кВт!$U$10,0,IM13*SUMIFS(главная!$29:$29,главная!$9:$9,"&lt;="&amp;IM$9,главная!$10:$10,"&gt;="&amp;IM$9)/1000))</f>
        <v>0</v>
      </c>
      <c r="IN15" s="53">
        <f>IF(IN$10="",0,IF(IN$10&lt;эффект_кВт!$U$10,0,IN13*SUMIFS(главная!$29:$29,главная!$9:$9,"&lt;="&amp;IN$9,главная!$10:$10,"&gt;="&amp;IN$9)/1000))</f>
        <v>0</v>
      </c>
      <c r="IO15" s="53">
        <f>IF(IO$10="",0,IF(IO$10&lt;эффект_кВт!$U$10,0,IO13*SUMIFS(главная!$29:$29,главная!$9:$9,"&lt;="&amp;IO$9,главная!$10:$10,"&gt;="&amp;IO$9)/1000))</f>
        <v>0</v>
      </c>
      <c r="IP15" s="53">
        <f>IF(IP$10="",0,IF(IP$10&lt;эффект_кВт!$U$10,0,IP13*SUMIFS(главная!$29:$29,главная!$9:$9,"&lt;="&amp;IP$9,главная!$10:$10,"&gt;="&amp;IP$9)/1000))</f>
        <v>0</v>
      </c>
      <c r="IQ15" s="53">
        <f>IF(IQ$10="",0,IF(IQ$10&lt;эффект_кВт!$U$10,0,IQ13*SUMIFS(главная!$29:$29,главная!$9:$9,"&lt;="&amp;IQ$9,главная!$10:$10,"&gt;="&amp;IQ$9)/1000))</f>
        <v>0</v>
      </c>
      <c r="IR15" s="53">
        <f>IF(IR$10="",0,IF(IR$10&lt;эффект_кВт!$U$10,0,IR13*SUMIFS(главная!$29:$29,главная!$9:$9,"&lt;="&amp;IR$9,главная!$10:$10,"&gt;="&amp;IR$9)/1000))</f>
        <v>0</v>
      </c>
      <c r="IS15" s="53">
        <f>IF(IS$10="",0,IF(IS$10&lt;эффект_кВт!$U$10,0,IS13*SUMIFS(главная!$29:$29,главная!$9:$9,"&lt;="&amp;IS$9,главная!$10:$10,"&gt;="&amp;IS$9)/1000))</f>
        <v>0</v>
      </c>
      <c r="IT15" s="53">
        <f>IF(IT$10="",0,IF(IT$10&lt;эффект_кВт!$U$10,0,IT13*SUMIFS(главная!$29:$29,главная!$9:$9,"&lt;="&amp;IT$9,главная!$10:$10,"&gt;="&amp;IT$9)/1000))</f>
        <v>0</v>
      </c>
      <c r="IU15" s="53">
        <f>IF(IU$10="",0,IF(IU$10&lt;эффект_кВт!$U$10,0,IU13*SUMIFS(главная!$29:$29,главная!$9:$9,"&lt;="&amp;IU$9,главная!$10:$10,"&gt;="&amp;IU$9)/1000))</f>
        <v>0</v>
      </c>
      <c r="IV15" s="53">
        <f>IF(IV$10="",0,IF(IV$10&lt;эффект_кВт!$U$10,0,IV13*SUMIFS(главная!$29:$29,главная!$9:$9,"&lt;="&amp;IV$9,главная!$10:$10,"&gt;="&amp;IV$9)/1000))</f>
        <v>0</v>
      </c>
      <c r="IW15" s="53">
        <f>IF(IW$10="",0,IF(IW$10&lt;эффект_кВт!$U$10,0,IW13*SUMIFS(главная!$29:$29,главная!$9:$9,"&lt;="&amp;IW$9,главная!$10:$10,"&gt;="&amp;IW$9)/1000))</f>
        <v>0</v>
      </c>
      <c r="IX15" s="53">
        <f>IF(IX$10="",0,IF(IX$10&lt;эффект_кВт!$U$10,0,IX13*SUMIFS(главная!$29:$29,главная!$9:$9,"&lt;="&amp;IX$9,главная!$10:$10,"&gt;="&amp;IX$9)/1000))</f>
        <v>0</v>
      </c>
      <c r="IY15" s="53">
        <f>IF(IY$10="",0,IF(IY$10&lt;эффект_кВт!$U$10,0,IY13*SUMIFS(главная!$29:$29,главная!$9:$9,"&lt;="&amp;IY$9,главная!$10:$10,"&gt;="&amp;IY$9)/1000))</f>
        <v>0</v>
      </c>
      <c r="IZ15" s="53">
        <f>IF(IZ$10="",0,IF(IZ$10&lt;эффект_кВт!$U$10,0,IZ13*SUMIFS(главная!$29:$29,главная!$9:$9,"&lt;="&amp;IZ$9,главная!$10:$10,"&gt;="&amp;IZ$9)/1000))</f>
        <v>0</v>
      </c>
      <c r="JA15" s="53">
        <f>IF(JA$10="",0,IF(JA$10&lt;эффект_кВт!$U$10,0,JA13*SUMIFS(главная!$29:$29,главная!$9:$9,"&lt;="&amp;JA$9,главная!$10:$10,"&gt;="&amp;JA$9)/1000))</f>
        <v>0</v>
      </c>
      <c r="JB15" s="53">
        <f>IF(JB$10="",0,IF(JB$10&lt;эффект_кВт!$U$10,0,JB13*SUMIFS(главная!$29:$29,главная!$9:$9,"&lt;="&amp;JB$9,главная!$10:$10,"&gt;="&amp;JB$9)/1000))</f>
        <v>0</v>
      </c>
      <c r="JC15" s="53">
        <f>IF(JC$10="",0,IF(JC$10&lt;эффект_кВт!$U$10,0,JC13*SUMIFS(главная!$29:$29,главная!$9:$9,"&lt;="&amp;JC$9,главная!$10:$10,"&gt;="&amp;JC$9)/1000))</f>
        <v>0</v>
      </c>
      <c r="JD15" s="53">
        <f>IF(JD$10="",0,IF(JD$10&lt;эффект_кВт!$U$10,0,JD13*SUMIFS(главная!$29:$29,главная!$9:$9,"&lt;="&amp;JD$9,главная!$10:$10,"&gt;="&amp;JD$9)/1000))</f>
        <v>0</v>
      </c>
      <c r="JE15" s="53">
        <f>IF(JE$10="",0,IF(JE$10&lt;эффект_кВт!$U$10,0,JE13*SUMIFS(главная!$29:$29,главная!$9:$9,"&lt;="&amp;JE$9,главная!$10:$10,"&gt;="&amp;JE$9)/1000))</f>
        <v>0</v>
      </c>
      <c r="JF15" s="53">
        <f>IF(JF$10="",0,IF(JF$10&lt;эффект_кВт!$U$10,0,JF13*SUMIFS(главная!$29:$29,главная!$9:$9,"&lt;="&amp;JF$9,главная!$10:$10,"&gt;="&amp;JF$9)/1000))</f>
        <v>0</v>
      </c>
      <c r="JG15" s="53">
        <f>IF(JG$10="",0,IF(JG$10&lt;эффект_кВт!$U$10,0,JG13*SUMIFS(главная!$29:$29,главная!$9:$9,"&lt;="&amp;JG$9,главная!$10:$10,"&gt;="&amp;JG$9)/1000))</f>
        <v>0</v>
      </c>
      <c r="JH15" s="53">
        <f>IF(JH$10="",0,IF(JH$10&lt;эффект_кВт!$U$10,0,JH13*SUMIFS(главная!$29:$29,главная!$9:$9,"&lt;="&amp;JH$9,главная!$10:$10,"&gt;="&amp;JH$9)/1000))</f>
        <v>0</v>
      </c>
      <c r="JI15" s="53">
        <f>IF(JI$10="",0,IF(JI$10&lt;эффект_кВт!$U$10,0,JI13*SUMIFS(главная!$29:$29,главная!$9:$9,"&lt;="&amp;JI$9,главная!$10:$10,"&gt;="&amp;JI$9)/1000))</f>
        <v>0</v>
      </c>
      <c r="JJ15" s="53">
        <f>IF(JJ$10="",0,IF(JJ$10&lt;эффект_кВт!$U$10,0,JJ13*SUMIFS(главная!$29:$29,главная!$9:$9,"&lt;="&amp;JJ$9,главная!$10:$10,"&gt;="&amp;JJ$9)/1000))</f>
        <v>0</v>
      </c>
      <c r="JK15" s="53">
        <f>IF(JK$10="",0,IF(JK$10&lt;эффект_кВт!$U$10,0,JK13*SUMIFS(главная!$29:$29,главная!$9:$9,"&lt;="&amp;JK$9,главная!$10:$10,"&gt;="&amp;JK$9)/1000))</f>
        <v>0</v>
      </c>
      <c r="JL15" s="53">
        <f>IF(JL$10="",0,IF(JL$10&lt;эффект_кВт!$U$10,0,JL13*SUMIFS(главная!$29:$29,главная!$9:$9,"&lt;="&amp;JL$9,главная!$10:$10,"&gt;="&amp;JL$9)/1000))</f>
        <v>0</v>
      </c>
      <c r="JM15" s="53">
        <f>IF(JM$10="",0,IF(JM$10&lt;эффект_кВт!$U$10,0,JM13*SUMIFS(главная!$29:$29,главная!$9:$9,"&lt;="&amp;JM$9,главная!$10:$10,"&gt;="&amp;JM$9)/1000))</f>
        <v>0</v>
      </c>
      <c r="JN15" s="53">
        <f>IF(JN$10="",0,IF(JN$10&lt;эффект_кВт!$U$10,0,JN13*SUMIFS(главная!$29:$29,главная!$9:$9,"&lt;="&amp;JN$9,главная!$10:$10,"&gt;="&amp;JN$9)/1000))</f>
        <v>0</v>
      </c>
      <c r="JO15" s="53">
        <f>IF(JO$10="",0,IF(JO$10&lt;эффект_кВт!$U$10,0,JO13*SUMIFS(главная!$29:$29,главная!$9:$9,"&lt;="&amp;JO$9,главная!$10:$10,"&gt;="&amp;JO$9)/1000))</f>
        <v>0</v>
      </c>
      <c r="JP15" s="53">
        <f>IF(JP$10="",0,IF(JP$10&lt;эффект_кВт!$U$10,0,JP13*SUMIFS(главная!$29:$29,главная!$9:$9,"&lt;="&amp;JP$9,главная!$10:$10,"&gt;="&amp;JP$9)/1000))</f>
        <v>0</v>
      </c>
      <c r="JQ15" s="53">
        <f>IF(JQ$10="",0,IF(JQ$10&lt;эффект_кВт!$U$10,0,JQ13*SUMIFS(главная!$29:$29,главная!$9:$9,"&lt;="&amp;JQ$9,главная!$10:$10,"&gt;="&amp;JQ$9)/1000))</f>
        <v>0</v>
      </c>
      <c r="JR15" s="53">
        <f>IF(JR$10="",0,IF(JR$10&lt;эффект_кВт!$U$10,0,JR13*SUMIFS(главная!$29:$29,главная!$9:$9,"&lt;="&amp;JR$9,главная!$10:$10,"&gt;="&amp;JR$9)/1000))</f>
        <v>0</v>
      </c>
      <c r="JS15" s="53">
        <f>IF(JS$10="",0,IF(JS$10&lt;эффект_кВт!$U$10,0,JS13*SUMIFS(главная!$29:$29,главная!$9:$9,"&lt;="&amp;JS$9,главная!$10:$10,"&gt;="&amp;JS$9)/1000))</f>
        <v>0</v>
      </c>
      <c r="JT15" s="53">
        <f>IF(JT$10="",0,IF(JT$10&lt;эффект_кВт!$U$10,0,JT13*SUMIFS(главная!$29:$29,главная!$9:$9,"&lt;="&amp;JT$9,главная!$10:$10,"&gt;="&amp;JT$9)/1000))</f>
        <v>0</v>
      </c>
      <c r="JU15" s="53">
        <f>IF(JU$10="",0,IF(JU$10&lt;эффект_кВт!$U$10,0,JU13*SUMIFS(главная!$29:$29,главная!$9:$9,"&lt;="&amp;JU$9,главная!$10:$10,"&gt;="&amp;JU$9)/1000))</f>
        <v>0</v>
      </c>
      <c r="JV15" s="53">
        <f>IF(JV$10="",0,IF(JV$10&lt;эффект_кВт!$U$10,0,JV13*SUMIFS(главная!$29:$29,главная!$9:$9,"&lt;="&amp;JV$9,главная!$10:$10,"&gt;="&amp;JV$9)/1000))</f>
        <v>0</v>
      </c>
      <c r="JW15" s="53">
        <f>IF(JW$10="",0,IF(JW$10&lt;эффект_кВт!$U$10,0,JW13*SUMIFS(главная!$29:$29,главная!$9:$9,"&lt;="&amp;JW$9,главная!$10:$10,"&gt;="&amp;JW$9)/1000))</f>
        <v>0</v>
      </c>
      <c r="JX15" s="53">
        <f>IF(JX$10="",0,IF(JX$10&lt;эффект_кВт!$U$10,0,JX13*SUMIFS(главная!$29:$29,главная!$9:$9,"&lt;="&amp;JX$9,главная!$10:$10,"&gt;="&amp;JX$9)/1000))</f>
        <v>0</v>
      </c>
      <c r="JY15" s="53">
        <f>IF(JY$10="",0,IF(JY$10&lt;эффект_кВт!$U$10,0,JY13*SUMIFS(главная!$29:$29,главная!$9:$9,"&lt;="&amp;JY$9,главная!$10:$10,"&gt;="&amp;JY$9)/1000))</f>
        <v>0</v>
      </c>
      <c r="JZ15" s="53">
        <f>IF(JZ$10="",0,IF(JZ$10&lt;эффект_кВт!$U$10,0,JZ13*SUMIFS(главная!$29:$29,главная!$9:$9,"&lt;="&amp;JZ$9,главная!$10:$10,"&gt;="&amp;JZ$9)/1000))</f>
        <v>0</v>
      </c>
      <c r="KA15" s="53">
        <f>IF(KA$10="",0,IF(KA$10&lt;эффект_кВт!$U$10,0,KA13*SUMIFS(главная!$29:$29,главная!$9:$9,"&lt;="&amp;KA$9,главная!$10:$10,"&gt;="&amp;KA$9)/1000))</f>
        <v>0</v>
      </c>
      <c r="KB15" s="53">
        <f>IF(KB$10="",0,IF(KB$10&lt;эффект_кВт!$U$10,0,KB13*SUMIFS(главная!$29:$29,главная!$9:$9,"&lt;="&amp;KB$9,главная!$10:$10,"&gt;="&amp;KB$9)/1000))</f>
        <v>0</v>
      </c>
      <c r="KC15" s="53">
        <f>IF(KC$10="",0,IF(KC$10&lt;эффект_кВт!$U$10,0,KC13*SUMIFS(главная!$29:$29,главная!$9:$9,"&lt;="&amp;KC$9,главная!$10:$10,"&gt;="&amp;KC$9)/1000))</f>
        <v>0</v>
      </c>
      <c r="KD15" s="53">
        <f>IF(KD$10="",0,IF(KD$10&lt;эффект_кВт!$U$10,0,KD13*SUMIFS(главная!$29:$29,главная!$9:$9,"&lt;="&amp;KD$9,главная!$10:$10,"&gt;="&amp;KD$9)/1000))</f>
        <v>0</v>
      </c>
      <c r="KE15" s="53">
        <f>IF(KE$10="",0,IF(KE$10&lt;эффект_кВт!$U$10,0,KE13*SUMIFS(главная!$29:$29,главная!$9:$9,"&lt;="&amp;KE$9,главная!$10:$10,"&gt;="&amp;KE$9)/1000))</f>
        <v>0</v>
      </c>
      <c r="KF15" s="53">
        <f>IF(KF$10="",0,IF(KF$10&lt;эффект_кВт!$U$10,0,KF13*SUMIFS(главная!$29:$29,главная!$9:$9,"&lt;="&amp;KF$9,главная!$10:$10,"&gt;="&amp;KF$9)/1000))</f>
        <v>0</v>
      </c>
      <c r="KG15" s="53">
        <f>IF(KG$10="",0,IF(KG$10&lt;эффект_кВт!$U$10,0,KG13*SUMIFS(главная!$29:$29,главная!$9:$9,"&lt;="&amp;KG$9,главная!$10:$10,"&gt;="&amp;KG$9)/1000))</f>
        <v>0</v>
      </c>
      <c r="KH15" s="53">
        <f>IF(KH$10="",0,IF(KH$10&lt;эффект_кВт!$U$10,0,KH13*SUMIFS(главная!$29:$29,главная!$9:$9,"&lt;="&amp;KH$9,главная!$10:$10,"&gt;="&amp;KH$9)/1000))</f>
        <v>0</v>
      </c>
      <c r="KI15" s="53">
        <f>IF(KI$10="",0,IF(KI$10&lt;эффект_кВт!$U$10,0,KI13*SUMIFS(главная!$29:$29,главная!$9:$9,"&lt;="&amp;KI$9,главная!$10:$10,"&gt;="&amp;KI$9)/1000))</f>
        <v>0</v>
      </c>
      <c r="KJ15" s="53">
        <f>IF(KJ$10="",0,IF(KJ$10&lt;эффект_кВт!$U$10,0,KJ13*SUMIFS(главная!$29:$29,главная!$9:$9,"&lt;="&amp;KJ$9,главная!$10:$10,"&gt;="&amp;KJ$9)/1000))</f>
        <v>0</v>
      </c>
      <c r="KK15" s="53">
        <f>IF(KK$10="",0,IF(KK$10&lt;эффект_кВт!$U$10,0,KK13*SUMIFS(главная!$29:$29,главная!$9:$9,"&lt;="&amp;KK$9,главная!$10:$10,"&gt;="&amp;KK$9)/1000))</f>
        <v>0</v>
      </c>
      <c r="KL15" s="53">
        <f>IF(KL$10="",0,IF(KL$10&lt;эффект_кВт!$U$10,0,KL13*SUMIFS(главная!$29:$29,главная!$9:$9,"&lt;="&amp;KL$9,главная!$10:$10,"&gt;="&amp;KL$9)/1000))</f>
        <v>0</v>
      </c>
      <c r="KM15" s="53">
        <f>IF(KM$10="",0,IF(KM$10&lt;эффект_кВт!$U$10,0,KM13*SUMIFS(главная!$29:$29,главная!$9:$9,"&lt;="&amp;KM$9,главная!$10:$10,"&gt;="&amp;KM$9)/1000))</f>
        <v>0</v>
      </c>
      <c r="KN15" s="53">
        <f>IF(KN$10="",0,IF(KN$10&lt;эффект_кВт!$U$10,0,KN13*SUMIFS(главная!$29:$29,главная!$9:$9,"&lt;="&amp;KN$9,главная!$10:$10,"&gt;="&amp;KN$9)/1000))</f>
        <v>0</v>
      </c>
      <c r="KO15" s="53">
        <f>IF(KO$10="",0,IF(KO$10&lt;эффект_кВт!$U$10,0,KO13*SUMIFS(главная!$29:$29,главная!$9:$9,"&lt;="&amp;KO$9,главная!$10:$10,"&gt;="&amp;KO$9)/1000))</f>
        <v>0</v>
      </c>
      <c r="KP15" s="53">
        <f>IF(KP$10="",0,IF(KP$10&lt;эффект_кВт!$U$10,0,KP13*SUMIFS(главная!$29:$29,главная!$9:$9,"&lt;="&amp;KP$9,главная!$10:$10,"&gt;="&amp;KP$9)/1000))</f>
        <v>0</v>
      </c>
      <c r="KQ15" s="53">
        <f>IF(KQ$10="",0,IF(KQ$10&lt;эффект_кВт!$U$10,0,KQ13*SUMIFS(главная!$29:$29,главная!$9:$9,"&lt;="&amp;KQ$9,главная!$10:$10,"&gt;="&amp;KQ$9)/1000))</f>
        <v>0</v>
      </c>
      <c r="KR15" s="53">
        <f>IF(KR$10="",0,IF(KR$10&lt;эффект_кВт!$U$10,0,KR13*SUMIFS(главная!$29:$29,главная!$9:$9,"&lt;="&amp;KR$9,главная!$10:$10,"&gt;="&amp;KR$9)/1000))</f>
        <v>0</v>
      </c>
      <c r="KS15" s="53">
        <f>IF(KS$10="",0,IF(KS$10&lt;эффект_кВт!$U$10,0,KS13*SUMIFS(главная!$29:$29,главная!$9:$9,"&lt;="&amp;KS$9,главная!$10:$10,"&gt;="&amp;KS$9)/1000))</f>
        <v>0</v>
      </c>
      <c r="KT15" s="53">
        <f>IF(KT$10="",0,IF(KT$10&lt;эффект_кВт!$U$10,0,KT13*SUMIFS(главная!$29:$29,главная!$9:$9,"&lt;="&amp;KT$9,главная!$10:$10,"&gt;="&amp;KT$9)/1000))</f>
        <v>0</v>
      </c>
      <c r="KU15" s="53">
        <f>IF(KU$10="",0,IF(KU$10&lt;эффект_кВт!$U$10,0,KU13*SUMIFS(главная!$29:$29,главная!$9:$9,"&lt;="&amp;KU$9,главная!$10:$10,"&gt;="&amp;KU$9)/1000))</f>
        <v>0</v>
      </c>
      <c r="KV15" s="53">
        <f>IF(KV$10="",0,IF(KV$10&lt;эффект_кВт!$U$10,0,KV13*SUMIFS(главная!$29:$29,главная!$9:$9,"&lt;="&amp;KV$9,главная!$10:$10,"&gt;="&amp;KV$9)/1000))</f>
        <v>0</v>
      </c>
      <c r="KW15" s="53">
        <f>IF(KW$10="",0,IF(KW$10&lt;эффект_кВт!$U$10,0,KW13*SUMIFS(главная!$29:$29,главная!$9:$9,"&lt;="&amp;KW$9,главная!$10:$10,"&gt;="&amp;KW$9)/1000))</f>
        <v>0</v>
      </c>
      <c r="KX15" s="53">
        <f>IF(KX$10="",0,IF(KX$10&lt;эффект_кВт!$U$10,0,KX13*SUMIFS(главная!$29:$29,главная!$9:$9,"&lt;="&amp;KX$9,главная!$10:$10,"&gt;="&amp;KX$9)/1000))</f>
        <v>0</v>
      </c>
      <c r="KY15" s="53">
        <f>IF(KY$10="",0,IF(KY$10&lt;эффект_кВт!$U$10,0,KY13*SUMIFS(главная!$29:$29,главная!$9:$9,"&lt;="&amp;KY$9,главная!$10:$10,"&gt;="&amp;KY$9)/1000))</f>
        <v>0</v>
      </c>
      <c r="KZ15" s="53">
        <f>IF(KZ$10="",0,IF(KZ$10&lt;эффект_кВт!$U$10,0,KZ13*SUMIFS(главная!$29:$29,главная!$9:$9,"&lt;="&amp;KZ$9,главная!$10:$10,"&gt;="&amp;KZ$9)/1000))</f>
        <v>0</v>
      </c>
      <c r="LA15" s="53">
        <f>IF(LA$10="",0,IF(LA$10&lt;эффект_кВт!$U$10,0,LA13*SUMIFS(главная!$29:$29,главная!$9:$9,"&lt;="&amp;LA$9,главная!$10:$10,"&gt;="&amp;LA$9)/1000))</f>
        <v>0</v>
      </c>
      <c r="LB15" s="53">
        <f>IF(LB$10="",0,IF(LB$10&lt;эффект_кВт!$U$10,0,LB13*SUMIFS(главная!$29:$29,главная!$9:$9,"&lt;="&amp;LB$9,главная!$10:$10,"&gt;="&amp;LB$9)/1000))</f>
        <v>0</v>
      </c>
      <c r="LC15" s="53">
        <f>IF(LC$10="",0,IF(LC$10&lt;эффект_кВт!$U$10,0,LC13*SUMIFS(главная!$29:$29,главная!$9:$9,"&lt;="&amp;LC$9,главная!$10:$10,"&gt;="&amp;LC$9)/1000))</f>
        <v>0</v>
      </c>
      <c r="LD15" s="53">
        <f>IF(LD$10="",0,IF(LD$10&lt;эффект_кВт!$U$10,0,LD13*SUMIFS(главная!$29:$29,главная!$9:$9,"&lt;="&amp;LD$9,главная!$10:$10,"&gt;="&amp;LD$9)/1000))</f>
        <v>0</v>
      </c>
      <c r="LE15" s="53">
        <f>IF(LE$10="",0,IF(LE$10&lt;эффект_кВт!$U$10,0,LE13*SUMIFS(главная!$29:$29,главная!$9:$9,"&lt;="&amp;LE$9,главная!$10:$10,"&gt;="&amp;LE$9)/1000))</f>
        <v>0</v>
      </c>
      <c r="LF15" s="53">
        <f>IF(LF$10="",0,IF(LF$10&lt;эффект_кВт!$U$10,0,LF13*SUMIFS(главная!$29:$29,главная!$9:$9,"&lt;="&amp;LF$9,главная!$10:$10,"&gt;="&amp;LF$9)/1000))</f>
        <v>0</v>
      </c>
      <c r="LG15" s="53">
        <f>IF(LG$10="",0,IF(LG$10&lt;эффект_кВт!$U$10,0,LG13*SUMIFS(главная!$29:$29,главная!$9:$9,"&lt;="&amp;LG$9,главная!$10:$10,"&gt;="&amp;LG$9)/1000))</f>
        <v>0</v>
      </c>
      <c r="LH15" s="53">
        <f>IF(LH$10="",0,IF(LH$10&lt;эффект_кВт!$U$10,0,LH13*SUMIFS(главная!$29:$29,главная!$9:$9,"&lt;="&amp;LH$9,главная!$10:$10,"&gt;="&amp;LH$9)/1000))</f>
        <v>0</v>
      </c>
      <c r="LI15" s="10"/>
      <c r="LJ15" s="10"/>
    </row>
    <row r="16" spans="1:322" ht="7.0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6"/>
      <c r="O16" s="20"/>
      <c r="P16" s="6"/>
      <c r="Q16" s="6"/>
      <c r="R16" s="8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</row>
    <row r="17" spans="1:322" s="11" customFormat="1" x14ac:dyDescent="0.25">
      <c r="A17" s="10"/>
      <c r="B17" s="10"/>
      <c r="C17" s="10"/>
      <c r="D17" s="10"/>
      <c r="E17" s="30" t="str">
        <f>kpi!$E$44</f>
        <v>доход ЭСК (комиссия с экономии э/э)</v>
      </c>
      <c r="F17" s="10"/>
      <c r="G17" s="10"/>
      <c r="H17" s="30"/>
      <c r="I17" s="10"/>
      <c r="J17" s="10"/>
      <c r="K17" s="99" t="str">
        <f>IF($E17="","",INDEX(kpi!$H:$H,SUMIFS(kpi!$B:$B,kpi!$E:$E,$E17)))</f>
        <v>тыс.руб.</v>
      </c>
      <c r="L17" s="10"/>
      <c r="M17" s="13"/>
      <c r="N17" s="10"/>
      <c r="O17" s="20"/>
      <c r="P17" s="10"/>
      <c r="Q17" s="10"/>
      <c r="R17" s="84">
        <f>SUMIFS($T17:$LI17,$T$1:$LI$1,"&lt;="&amp;MAX($1:$1),$T$1:$LI$1,"&gt;="&amp;1)</f>
        <v>228472.19369319323</v>
      </c>
      <c r="S17" s="10"/>
      <c r="T17" s="10"/>
      <c r="U17" s="53">
        <f>IF(U$10="",0,IF(U$10&lt;эффект_кВт!$U$10,0,U15*SUMIFS(главная!$32:$32,главная!$9:$9,"&lt;="&amp;U$9,главная!$10:$10,"&gt;="&amp;U$9)))</f>
        <v>0</v>
      </c>
      <c r="V17" s="53">
        <f>IF(V$10="",0,IF(V$10&lt;эффект_кВт!$U$10,0,V15*SUMIFS(главная!$32:$32,главная!$9:$9,"&lt;="&amp;V$9,главная!$10:$10,"&gt;="&amp;V$9)))</f>
        <v>0</v>
      </c>
      <c r="W17" s="53">
        <f>IF(W$10="",0,IF(W$10&lt;эффект_кВт!$U$10,0,W15*SUMIFS(главная!$32:$32,главная!$9:$9,"&lt;="&amp;W$9,главная!$10:$10,"&gt;="&amp;W$9)))</f>
        <v>0</v>
      </c>
      <c r="X17" s="53">
        <f>IF(X$10="",0,IF(X$10&lt;эффект_кВт!$U$10,0,X15*SUMIFS(главная!$32:$32,главная!$9:$9,"&lt;="&amp;X$9,главная!$10:$10,"&gt;="&amp;X$9)))</f>
        <v>0</v>
      </c>
      <c r="Y17" s="53">
        <f>IF(Y$10="",0,IF(Y$10&lt;эффект_кВт!$U$10,0,Y15*SUMIFS(главная!$32:$32,главная!$9:$9,"&lt;="&amp;Y$9,главная!$10:$10,"&gt;="&amp;Y$9)))</f>
        <v>0</v>
      </c>
      <c r="Z17" s="53">
        <f>IF(Z$10="",0,IF(Z$10&lt;эффект_кВт!$U$10,0,Z15*SUMIFS(главная!$32:$32,главная!$9:$9,"&lt;="&amp;Z$9,главная!$10:$10,"&gt;="&amp;Z$9)))</f>
        <v>0</v>
      </c>
      <c r="AA17" s="53">
        <f>IF(AA$10="",0,IF(AA$10&lt;эффект_кВт!$U$10,0,AA15*SUMIFS(главная!$32:$32,главная!$9:$9,"&lt;="&amp;AA$9,главная!$10:$10,"&gt;="&amp;AA$9)))</f>
        <v>0</v>
      </c>
      <c r="AB17" s="53">
        <f>IF(AB$10="",0,IF(AB$10&lt;эффект_кВт!$U$10,0,AB15*SUMIFS(главная!$32:$32,главная!$9:$9,"&lt;="&amp;AB$9,главная!$10:$10,"&gt;="&amp;AB$9)))</f>
        <v>0</v>
      </c>
      <c r="AC17" s="53">
        <f>IF(AC$10="",0,IF(AC$10&lt;эффект_кВт!$U$10,0,AC15*SUMIFS(главная!$32:$32,главная!$9:$9,"&lt;="&amp;AC$9,главная!$10:$10,"&gt;="&amp;AC$9)))</f>
        <v>0</v>
      </c>
      <c r="AD17" s="53">
        <f>IF(AD$10="",0,IF(AD$10&lt;эффект_кВт!$U$10,0,AD15*SUMIFS(главная!$32:$32,главная!$9:$9,"&lt;="&amp;AD$9,главная!$10:$10,"&gt;="&amp;AD$9)))</f>
        <v>0</v>
      </c>
      <c r="AE17" s="53">
        <f>IF(AE$10="",0,IF(AE$10&lt;эффект_кВт!$U$10,0,AE15*SUMIFS(главная!$32:$32,главная!$9:$9,"&lt;="&amp;AE$9,главная!$10:$10,"&gt;="&amp;AE$9)))</f>
        <v>774.16770400199994</v>
      </c>
      <c r="AF17" s="53">
        <f>IF(AF$10="",0,IF(AF$10&lt;эффект_кВт!$U$10,0,AF15*SUMIFS(главная!$32:$32,главная!$9:$9,"&lt;="&amp;AF$9,главная!$10:$10,"&gt;="&amp;AF$9)))</f>
        <v>856.61359244999983</v>
      </c>
      <c r="AG17" s="53">
        <f>IF(AG$10="",0,IF(AG$10&lt;эффект_кВт!$U$10,0,AG15*SUMIFS(главная!$32:$32,главная!$9:$9,"&lt;="&amp;AG$9,главная!$10:$10,"&gt;="&amp;AG$9)))</f>
        <v>996.16705372799993</v>
      </c>
      <c r="AH17" s="53">
        <f>IF(AH$10="",0,IF(AH$10&lt;эффект_кВт!$U$10,0,AH15*SUMIFS(главная!$32:$32,главная!$9:$9,"&lt;="&amp;AH$9,главная!$10:$10,"&gt;="&amp;AH$9)))</f>
        <v>1107.1667285909998</v>
      </c>
      <c r="AI17" s="53">
        <f>IF(AI$10="",0,IF(AI$10&lt;эффект_кВт!$U$10,0,AI15*SUMIFS(главная!$32:$32,главная!$9:$9,"&lt;="&amp;AI$9,главная!$10:$10,"&gt;="&amp;AI$9)))</f>
        <v>1178.8707130199998</v>
      </c>
      <c r="AJ17" s="53">
        <f>IF(AJ$10="",0,IF(AJ$10&lt;эффект_кВт!$U$10,0,AJ15*SUMIFS(главная!$32:$32,главная!$9:$9,"&lt;="&amp;AJ$9,главная!$10:$10,"&gt;="&amp;AJ$9)))</f>
        <v>1329.1660783169998</v>
      </c>
      <c r="AK17" s="53">
        <f>IF(AK$10="",0,IF(AK$10&lt;эффект_кВт!$U$10,0,AK15*SUMIFS(главная!$32:$32,главная!$9:$9,"&lt;="&amp;AK$9,главная!$10:$10,"&gt;="&amp;AK$9)))</f>
        <v>1286.2897532099998</v>
      </c>
      <c r="AL17" s="53">
        <f>IF(AL$10="",0,IF(AL$10&lt;эффект_кВт!$U$10,0,AL15*SUMIFS(главная!$32:$32,главная!$9:$9,"&lt;="&amp;AL$9,главная!$10:$10,"&gt;="&amp;AL$9)))</f>
        <v>1218.1664034539999</v>
      </c>
      <c r="AM17" s="53">
        <f>IF(AM$10="",0,IF(AM$10&lt;эффект_кВт!$U$10,0,AM15*SUMIFS(главная!$32:$32,главная!$9:$9,"&lt;="&amp;AM$9,главная!$10:$10,"&gt;="&amp;AM$9)))</f>
        <v>1139.8225553332798</v>
      </c>
      <c r="AN17" s="53">
        <f>IF(AN$10="",0,IF(AN$10&lt;эффект_кВт!$U$10,0,AN15*SUMIFS(главная!$32:$32,главная!$9:$9,"&lt;="&amp;AN$9,главная!$10:$10,"&gt;="&amp;AN$9)))</f>
        <v>926.30227802111983</v>
      </c>
      <c r="AO17" s="53">
        <f>IF(AO$10="",0,IF(AO$10&lt;эффект_кВт!$U$10,0,AO15*SUMIFS(главная!$32:$32,главная!$9:$9,"&lt;="&amp;AO$9,главная!$10:$10,"&gt;="&amp;AO$9)))</f>
        <v>911.2753459992</v>
      </c>
      <c r="AP17" s="53">
        <f>IF(AP$10="",0,IF(AP$10&lt;эффект_кВт!$U$10,0,AP15*SUMIFS(главная!$32:$32,главная!$9:$9,"&lt;="&amp;AP$9,главная!$10:$10,"&gt;="&amp;AP$9)))</f>
        <v>771.29200774079993</v>
      </c>
      <c r="AQ17" s="53">
        <f>IF(AQ$10="",0,IF(AQ$10&lt;эффект_кВт!$U$10,0,AQ15*SUMIFS(главная!$32:$32,главная!$9:$9,"&lt;="&amp;AQ$9,главная!$10:$10,"&gt;="&amp;AQ$9)))</f>
        <v>797.0017413321599</v>
      </c>
      <c r="AR17" s="53">
        <f>IF(AR$10="",0,IF(AR$10&lt;эффект_кВт!$U$10,0,AR15*SUMIFS(главная!$32:$32,главная!$9:$9,"&lt;="&amp;AR$9,главная!$10:$10,"&gt;="&amp;AR$9)))</f>
        <v>881.8793670959999</v>
      </c>
      <c r="AS17" s="53">
        <f>IF(AS$10="",0,IF(AS$10&lt;эффект_кВт!$U$10,0,AS15*SUMIFS(главная!$32:$32,главная!$9:$9,"&lt;="&amp;AS$9,главная!$10:$10,"&gt;="&amp;AS$9)))</f>
        <v>1025.54895066624</v>
      </c>
      <c r="AT17" s="53">
        <f>IF(AT$10="",0,IF(AT$10&lt;эффект_кВт!$U$10,0,AT15*SUMIFS(главная!$32:$32,главная!$9:$9,"&lt;="&amp;AT$9,главная!$10:$10,"&gt;="&amp;AT$9)))</f>
        <v>1139.8225553332798</v>
      </c>
      <c r="AU17" s="53">
        <f>IF(AU$10="",0,IF(AU$10&lt;эффект_кВт!$U$10,0,AU15*SUMIFS(главная!$32:$32,главная!$9:$9,"&lt;="&amp;AU$9,главная!$10:$10,"&gt;="&amp;AU$9)))</f>
        <v>1213.6414451615997</v>
      </c>
      <c r="AV17" s="53">
        <f>IF(AV$10="",0,IF(AV$10&lt;эффект_кВт!$U$10,0,AV15*SUMIFS(главная!$32:$32,главная!$9:$9,"&lt;="&amp;AV$9,главная!$10:$10,"&gt;="&amp;AV$9)))</f>
        <v>1368.36976466736</v>
      </c>
      <c r="AW17" s="53">
        <f>IF(AW$10="",0,IF(AW$10&lt;эффект_кВт!$U$10,0,AW15*SUMIFS(главная!$32:$32,главная!$9:$9,"&lt;="&amp;AW$9,главная!$10:$10,"&gt;="&amp;AW$9)))</f>
        <v>1324.2288045167998</v>
      </c>
      <c r="AX17" s="53">
        <f>IF(AX$10="",0,IF(AX$10&lt;эффект_кВт!$U$10,0,AX15*SUMIFS(главная!$32:$32,главная!$9:$9,"&lt;="&amp;AX$9,главная!$10:$10,"&gt;="&amp;AX$9)))</f>
        <v>1254.0961600003197</v>
      </c>
      <c r="AY17" s="53">
        <f>IF(AY$10="",0,IF(AY$10&lt;эффект_кВт!$U$10,0,AY15*SUMIFS(главная!$32:$32,главная!$9:$9,"&lt;="&amp;AY$9,главная!$10:$10,"&gt;="&amp;AY$9)))</f>
        <v>1173.3193814491967</v>
      </c>
      <c r="AZ17" s="53">
        <f>IF(AZ$10="",0,IF(AZ$10&lt;эффект_кВт!$U$10,0,AZ15*SUMIFS(главная!$32:$32,главная!$9:$9,"&lt;="&amp;AZ$9,главная!$10:$10,"&gt;="&amp;AZ$9)))</f>
        <v>953.52422251806706</v>
      </c>
      <c r="BA17" s="53">
        <f>IF(BA$10="",0,IF(BA$10&lt;эффект_кВт!$U$10,0,BA15*SUMIFS(главная!$32:$32,главная!$9:$9,"&lt;="&amp;BA$9,главная!$10:$10,"&gt;="&amp;BA$9)))</f>
        <v>938.05568269795185</v>
      </c>
      <c r="BB17" s="53">
        <f>IF(BB$10="",0,IF(BB$10&lt;эффект_кВт!$U$10,0,BB15*SUMIFS(главная!$32:$32,главная!$9:$9,"&lt;="&amp;BB$9,главная!$10:$10,"&gt;="&amp;BB$9)))</f>
        <v>793.95854837644788</v>
      </c>
      <c r="BC17" s="53">
        <f>IF(BC$10="",0,IF(BC$10&lt;эффект_кВт!$U$10,0,BC15*SUMIFS(главная!$32:$32,главная!$9:$9,"&lt;="&amp;BC$9,главная!$10:$10,"&gt;="&amp;BC$9)))</f>
        <v>820.42383332232953</v>
      </c>
      <c r="BD17" s="53">
        <f>IF(BD$10="",0,IF(BD$10&lt;эффект_кВт!$U$10,0,BD15*SUMIFS(главная!$32:$32,главная!$9:$9,"&lt;="&amp;BD$9,главная!$10:$10,"&gt;="&amp;BD$9)))</f>
        <v>907.79582196575996</v>
      </c>
      <c r="BE17" s="53">
        <f>IF(BE$10="",0,IF(BE$10&lt;эффект_кВт!$U$10,0,BE15*SUMIFS(главная!$32:$32,главная!$9:$9,"&lt;="&amp;BE$9,главная!$10:$10,"&gt;="&amp;BE$9)))</f>
        <v>1055.6875320735744</v>
      </c>
      <c r="BF17" s="53">
        <f>IF(BF$10="",0,IF(BF$10&lt;эффект_кВт!$U$10,0,BF15*SUMIFS(главная!$32:$32,главная!$9:$9,"&lt;="&amp;BF$9,главная!$10:$10,"&gt;="&amp;BF$9)))</f>
        <v>1173.3193814491967</v>
      </c>
      <c r="BG17" s="53">
        <f>IF(BG$10="",0,IF(BG$10&lt;эффект_кВт!$U$10,0,BG15*SUMIFS(главная!$32:$32,главная!$9:$9,"&lt;="&amp;BG$9,главная!$10:$10,"&gt;="&amp;BG$9)))</f>
        <v>1249.3076427336957</v>
      </c>
      <c r="BH17" s="53">
        <f>IF(BH$10="",0,IF(BH$10&lt;эффект_кВт!$U$10,0,BH15*SUMIFS(главная!$32:$32,главная!$9:$9,"&lt;="&amp;BH$9,главная!$10:$10,"&gt;="&amp;BH$9)))</f>
        <v>1408.5830802004414</v>
      </c>
      <c r="BI17" s="53">
        <f>IF(BI$10="",0,IF(BI$10&lt;эффект_кВт!$U$10,0,BI15*SUMIFS(главная!$32:$32,главная!$9:$9,"&lt;="&amp;BI$9,главная!$10:$10,"&gt;="&amp;BI$9)))</f>
        <v>1363.1449163230079</v>
      </c>
      <c r="BJ17" s="53">
        <f>IF(BJ$10="",0,IF(BJ$10&lt;эффект_кВт!$U$10,0,BJ15*SUMIFS(главная!$32:$32,главная!$9:$9,"&lt;="&amp;BJ$9,главная!$10:$10,"&gt;="&amp;BJ$9)))</f>
        <v>1290.9512308248193</v>
      </c>
      <c r="BK17" s="53">
        <f>IF(BK$10="",0,IF(BK$10&lt;эффект_кВт!$U$10,0,BK15*SUMIFS(главная!$32:$32,главная!$9:$9,"&lt;="&amp;BK$9,главная!$10:$10,"&gt;="&amp;BK$9)))</f>
        <v>1195.0923184245428</v>
      </c>
      <c r="BL17" s="53">
        <f>IF(BL$10="",0,IF(BL$10&lt;эффект_кВт!$U$10,0,BL15*SUMIFS(главная!$32:$32,главная!$9:$9,"&lt;="&amp;BL$9,главная!$10:$10,"&gt;="&amp;BL$9)))</f>
        <v>971.21848644108286</v>
      </c>
      <c r="BM17" s="53">
        <f>IF(BM$10="",0,IF(BM$10&lt;эффект_кВт!$U$10,0,BM15*SUMIFS(главная!$32:$32,главная!$9:$9,"&lt;="&amp;BM$9,главная!$10:$10,"&gt;="&amp;BM$9)))</f>
        <v>955.46290155214081</v>
      </c>
      <c r="BN17" s="53">
        <f>IF(BN$10="",0,IF(BN$10&lt;эффект_кВт!$U$10,0,BN15*SUMIFS(главная!$32:$32,главная!$9:$9,"&lt;="&amp;BN$9,главная!$10:$10,"&gt;="&amp;BN$9)))</f>
        <v>808.69179978961915</v>
      </c>
      <c r="BO17" s="53">
        <f>IF(BO$10="",0,IF(BO$10&lt;эффект_кВт!$U$10,0,BO15*SUMIFS(главная!$32:$32,главная!$9:$9,"&lt;="&amp;BO$9,главная!$10:$10,"&gt;="&amp;BO$9)))</f>
        <v>835.64819311593988</v>
      </c>
      <c r="BP17" s="53">
        <f>IF(BP$10="",0,IF(BP$10&lt;эффект_кВт!$U$10,0,BP15*SUMIFS(главная!$32:$32,главная!$9:$9,"&lt;="&amp;BP$9,главная!$10:$10,"&gt;="&amp;BP$9)))</f>
        <v>924.64151763110408</v>
      </c>
      <c r="BQ17" s="53">
        <f>IF(BQ$10="",0,IF(BQ$10&lt;эффект_кВт!$U$10,0,BQ15*SUMIFS(главная!$32:$32,главная!$9:$9,"&lt;="&amp;BQ$9,главная!$10:$10,"&gt;="&amp;BQ$9)))</f>
        <v>1075.2776099883417</v>
      </c>
      <c r="BR17" s="53">
        <f>IF(BR$10="",0,IF(BR$10&lt;эффект_кВт!$U$10,0,BR15*SUMIFS(главная!$32:$32,главная!$9:$9,"&lt;="&amp;BR$9,главная!$10:$10,"&gt;="&amp;BR$9)))</f>
        <v>1195.0923184245428</v>
      </c>
      <c r="BS17" s="53">
        <f>IF(BS$10="",0,IF(BS$10&lt;эффект_кВт!$U$10,0,BS15*SUMIFS(главная!$32:$32,главная!$9:$9,"&lt;="&amp;BS$9,главная!$10:$10,"&gt;="&amp;BS$9)))</f>
        <v>1272.4906711555584</v>
      </c>
      <c r="BT17" s="53">
        <f>IF(BT$10="",0,IF(BT$10&lt;эффект_кВт!$U$10,0,BT15*SUMIFS(главная!$32:$32,главная!$9:$9,"&lt;="&amp;BT$9,главная!$10:$10,"&gt;="&amp;BT$9)))</f>
        <v>1434.7217352969446</v>
      </c>
      <c r="BU17" s="53">
        <f>IF(BU$10="",0,IF(BU$10&lt;эффект_кВт!$U$10,0,BU15*SUMIFS(главная!$32:$32,главная!$9:$9,"&lt;="&amp;BU$9,главная!$10:$10,"&gt;="&amp;BU$9)))</f>
        <v>1388.4403889970431</v>
      </c>
      <c r="BV17" s="53">
        <f>IF(BV$10="",0,IF(BV$10&lt;эффект_кВт!$U$10,0,BV15*SUMIFS(главная!$32:$32,главная!$9:$9,"&lt;="&amp;BV$9,главная!$10:$10,"&gt;="&amp;BV$9)))</f>
        <v>1314.9070268607436</v>
      </c>
      <c r="BW17" s="53">
        <f>IF(BW$10="",0,IF(BW$10&lt;эффект_кВт!$U$10,0,BW15*SUMIFS(главная!$32:$32,главная!$9:$9,"&lt;="&amp;BW$9,главная!$10:$10,"&gt;="&amp;BW$9)))</f>
        <v>1230.9450879772787</v>
      </c>
      <c r="BX17" s="53">
        <f>IF(BX$10="",0,IF(BX$10&lt;эффект_кВт!$U$10,0,BX15*SUMIFS(главная!$32:$32,главная!$9:$9,"&lt;="&amp;BX$9,главная!$10:$10,"&gt;="&amp;BX$9)))</f>
        <v>1000.3550410343153</v>
      </c>
      <c r="BY17" s="53">
        <f>IF(BY$10="",0,IF(BY$10&lt;эффект_кВт!$U$10,0,BY15*SUMIFS(главная!$32:$32,главная!$9:$9,"&lt;="&amp;BY$9,главная!$10:$10,"&gt;="&amp;BY$9)))</f>
        <v>984.12678859870505</v>
      </c>
      <c r="BZ17" s="53">
        <f>IF(BZ$10="",0,IF(BZ$10&lt;эффект_кВт!$U$10,0,BZ15*SUMIFS(главная!$32:$32,главная!$9:$9,"&lt;="&amp;BZ$9,главная!$10:$10,"&gt;="&amp;BZ$9)))</f>
        <v>832.95255378330762</v>
      </c>
      <c r="CA17" s="53">
        <f>IF(CA$10="",0,IF(CA$10&lt;эффект_кВт!$U$10,0,CA15*SUMIFS(главная!$32:$32,главная!$9:$9,"&lt;="&amp;CA$9,главная!$10:$10,"&gt;="&amp;CA$9)))</f>
        <v>860.71763890941804</v>
      </c>
      <c r="CB17" s="53">
        <f>IF(CB$10="",0,IF(CB$10&lt;эффект_кВт!$U$10,0,CB15*SUMIFS(главная!$32:$32,главная!$9:$9,"&lt;="&amp;CB$9,главная!$10:$10,"&gt;="&amp;CB$9)))</f>
        <v>952.38076316003708</v>
      </c>
      <c r="CC17" s="53">
        <f>IF(CC$10="",0,IF(CC$10&lt;эффект_кВт!$U$10,0,CC15*SUMIFS(главная!$32:$32,главная!$9:$9,"&lt;="&amp;CC$9,главная!$10:$10,"&gt;="&amp;CC$9)))</f>
        <v>1107.5359382879917</v>
      </c>
      <c r="CD17" s="53">
        <f>IF(CD$10="",0,IF(CD$10&lt;эффект_кВт!$U$10,0,CD15*SUMIFS(главная!$32:$32,главная!$9:$9,"&lt;="&amp;CD$9,главная!$10:$10,"&gt;="&amp;CD$9)))</f>
        <v>1230.9450879772787</v>
      </c>
      <c r="CE17" s="53">
        <f>IF(CE$10="",0,IF(CE$10&lt;эффект_кВт!$U$10,0,CE15*SUMIFS(главная!$32:$32,главная!$9:$9,"&lt;="&amp;CE$9,главная!$10:$10,"&gt;="&amp;CE$9)))</f>
        <v>1310.6653912902252</v>
      </c>
      <c r="CF17" s="53">
        <f>IF(CF$10="",0,IF(CF$10&lt;эффект_кВт!$U$10,0,CF15*SUMIFS(главная!$32:$32,главная!$9:$9,"&lt;="&amp;CF$9,главная!$10:$10,"&gt;="&amp;CF$9)))</f>
        <v>1477.763387355853</v>
      </c>
      <c r="CG17" s="53">
        <f>IF(CG$10="",0,IF(CG$10&lt;эффект_кВт!$U$10,0,CG15*SUMIFS(главная!$32:$32,главная!$9:$9,"&lt;="&amp;CG$9,главная!$10:$10,"&gt;="&amp;CG$9)))</f>
        <v>1430.0936006669542</v>
      </c>
      <c r="CH17" s="53">
        <f>IF(CH$10="",0,IF(CH$10&lt;эффект_кВт!$U$10,0,CH15*SUMIFS(главная!$32:$32,главная!$9:$9,"&lt;="&amp;CH$9,главная!$10:$10,"&gt;="&amp;CH$9)))</f>
        <v>1354.3542376665662</v>
      </c>
      <c r="CI17" s="53">
        <f>IF(CI$10="",0,IF(CI$10&lt;эффект_кВт!$U$10,0,CI15*SUMIFS(главная!$32:$32,главная!$9:$9,"&lt;="&amp;CI$9,главная!$10:$10,"&gt;="&amp;CI$9)))</f>
        <v>1267.8734406165975</v>
      </c>
      <c r="CJ17" s="53">
        <f>IF(CJ$10="",0,IF(CJ$10&lt;эффект_кВт!$U$10,0,CJ15*SUMIFS(главная!$32:$32,главная!$9:$9,"&lt;="&amp;CJ$9,главная!$10:$10,"&gt;="&amp;CJ$9)))</f>
        <v>1030.3656922653447</v>
      </c>
      <c r="CK17" s="53">
        <f>IF(CK$10="",0,IF(CK$10&lt;эффект_кВт!$U$10,0,CK15*SUMIFS(главная!$32:$32,главная!$9:$9,"&lt;="&amp;CK$9,главная!$10:$10,"&gt;="&amp;CK$9)))</f>
        <v>1013.6505922566662</v>
      </c>
      <c r="CL17" s="53">
        <f>IF(CL$10="",0,IF(CL$10&lt;эффект_кВт!$U$10,0,CL15*SUMIFS(главная!$32:$32,главная!$9:$9,"&lt;="&amp;CL$9,главная!$10:$10,"&gt;="&amp;CL$9)))</f>
        <v>857.94113039680701</v>
      </c>
      <c r="CM17" s="53">
        <f>IF(CM$10="",0,IF(CM$10&lt;эффект_кВт!$U$10,0,CM15*SUMIFS(главная!$32:$32,главная!$9:$9,"&lt;="&amp;CM$9,главная!$10:$10,"&gt;="&amp;CM$9)))</f>
        <v>886.53916807670055</v>
      </c>
      <c r="CN17" s="53">
        <f>IF(CN$10="",0,IF(CN$10&lt;эффект_кВт!$U$10,0,CN15*SUMIFS(главная!$32:$32,главная!$9:$9,"&lt;="&amp;CN$9,главная!$10:$10,"&gt;="&amp;CN$9)))</f>
        <v>980.95218605483819</v>
      </c>
      <c r="CO17" s="53">
        <f>IF(CO$10="",0,IF(CO$10&lt;эффект_кВт!$U$10,0,CO15*SUMIFS(главная!$32:$32,главная!$9:$9,"&lt;="&amp;CO$9,главная!$10:$10,"&gt;="&amp;CO$9)))</f>
        <v>1140.7620164366317</v>
      </c>
      <c r="CP17" s="53">
        <f>IF(CP$10="",0,IF(CP$10&lt;эффект_кВт!$U$10,0,CP15*SUMIFS(главная!$32:$32,главная!$9:$9,"&lt;="&amp;CP$9,главная!$10:$10,"&gt;="&amp;CP$9)))</f>
        <v>1267.8734406165975</v>
      </c>
      <c r="CQ17" s="53">
        <f>IF(CQ$10="",0,IF(CQ$10&lt;эффект_кВт!$U$10,0,CQ15*SUMIFS(главная!$32:$32,главная!$9:$9,"&lt;="&amp;CQ$9,главная!$10:$10,"&gt;="&amp;CQ$9)))</f>
        <v>1349.985353028932</v>
      </c>
      <c r="CR17" s="53">
        <f>IF(CR$10="",0,IF(CR$10&lt;эффект_кВт!$U$10,0,CR15*SUMIFS(главная!$32:$32,главная!$9:$9,"&lt;="&amp;CR$9,главная!$10:$10,"&gt;="&amp;CR$9)))</f>
        <v>1522.0962889765285</v>
      </c>
      <c r="CS17" s="53">
        <f>IF(CS$10="",0,IF(CS$10&lt;эффект_кВт!$U$10,0,CS15*SUMIFS(главная!$32:$32,главная!$9:$9,"&lt;="&amp;CS$9,главная!$10:$10,"&gt;="&amp;CS$9)))</f>
        <v>1472.9964086869632</v>
      </c>
      <c r="CT17" s="53">
        <f>IF(CT$10="",0,IF(CT$10&lt;эффект_кВт!$U$10,0,CT15*SUMIFS(главная!$32:$32,главная!$9:$9,"&lt;="&amp;CT$9,главная!$10:$10,"&gt;="&amp;CT$9)))</f>
        <v>1394.984864796563</v>
      </c>
      <c r="CU17" s="53">
        <f>IF(CU$10="",0,IF(CU$10&lt;эффект_кВт!$U$10,0,CU15*SUMIFS(главная!$32:$32,главная!$9:$9,"&lt;="&amp;CU$9,главная!$10:$10,"&gt;="&amp;CU$9)))</f>
        <v>1264.6703919245133</v>
      </c>
      <c r="CV17" s="53">
        <f>IF(CV$10="",0,IF(CV$10&lt;эффект_кВт!$U$10,0,CV15*SUMIFS(главная!$32:$32,главная!$9:$9,"&lt;="&amp;CV$9,главная!$10:$10,"&gt;="&amp;CV$9)))</f>
        <v>1027.762663148043</v>
      </c>
      <c r="CW17" s="53">
        <f>IF(CW$10="",0,IF(CW$10&lt;эффект_кВт!$U$10,0,CW15*SUMIFS(главная!$32:$32,главная!$9:$9,"&lt;="&amp;CW$9,главная!$10:$10,"&gt;="&amp;CW$9)))</f>
        <v>1011.0897907604389</v>
      </c>
      <c r="CX17" s="53">
        <f>IF(CX$10="",0,IF(CX$10&lt;эффект_кВт!$U$10,0,CX15*SUMIFS(главная!$32:$32,главная!$9:$9,"&lt;="&amp;CX$9,главная!$10:$10,"&gt;="&amp;CX$9)))</f>
        <v>855.77370017264673</v>
      </c>
      <c r="CY17" s="53">
        <f>IF(CY$10="",0,IF(CY$10&lt;эффект_кВт!$U$10,0,CY15*SUMIFS(главная!$32:$32,главная!$9:$9,"&lt;="&amp;CY$9,главная!$10:$10,"&gt;="&amp;CY$9)))</f>
        <v>884.29949017840158</v>
      </c>
      <c r="CZ17" s="53">
        <f>IF(CZ$10="",0,IF(CZ$10&lt;эффект_кВт!$U$10,0,CZ15*SUMIFS(главная!$32:$32,главная!$9:$9,"&lt;="&amp;CZ$9,главная!$10:$10,"&gt;="&amp;CZ$9)))</f>
        <v>978.47399105848922</v>
      </c>
      <c r="DA17" s="53">
        <f>IF(DA$10="",0,IF(DA$10&lt;эффект_кВт!$U$10,0,DA15*SUMIFS(главная!$32:$32,главная!$9:$9,"&lt;="&amp;DA$9,главная!$10:$10,"&gt;="&amp;DA$9)))</f>
        <v>1137.8800913424761</v>
      </c>
      <c r="DB17" s="53">
        <f>IF(DB$10="",0,IF(DB$10&lt;эффект_кВт!$U$10,0,DB15*SUMIFS(главная!$32:$32,главная!$9:$9,"&lt;="&amp;DB$9,главная!$10:$10,"&gt;="&amp;DB$9)))</f>
        <v>1264.6703919245133</v>
      </c>
      <c r="DC17" s="53">
        <f>IF(DC$10="",0,IF(DC$10&lt;эффект_кВт!$U$10,0,DC15*SUMIFS(главная!$32:$32,главная!$9:$9,"&lt;="&amp;DC$9,главная!$10:$10,"&gt;="&amp;DC$9)))</f>
        <v>1346.5748637160168</v>
      </c>
      <c r="DD17" s="53">
        <f>IF(DD$10="",0,IF(DD$10&lt;эффект_кВт!$U$10,0,DD15*SUMIFS(главная!$32:$32,главная!$9:$9,"&lt;="&amp;DD$9,главная!$10:$10,"&gt;="&amp;DD$9)))</f>
        <v>1518.2509930885878</v>
      </c>
      <c r="DE17" s="53">
        <f>IF(DE$10="",0,IF(DE$10&lt;эффект_кВт!$U$10,0,DE15*SUMIFS(главная!$32:$32,главная!$9:$9,"&lt;="&amp;DE$9,главная!$10:$10,"&gt;="&amp;DE$9)))</f>
        <v>1469.2751546018594</v>
      </c>
      <c r="DF17" s="53">
        <f>IF(DF$10="",0,IF(DF$10&lt;эффект_кВт!$U$10,0,DF15*SUMIFS(главная!$32:$32,главная!$9:$9,"&lt;="&amp;DF$9,главная!$10:$10,"&gt;="&amp;DF$9)))</f>
        <v>1391.4606925065505</v>
      </c>
      <c r="DG17" s="53">
        <f>IF(DG$10="",0,IF(DG$10&lt;эффект_кВт!$U$10,0,DG15*SUMIFS(главная!$32:$32,главная!$9:$9,"&lt;="&amp;DG$9,главная!$10:$10,"&gt;="&amp;DG$9)))</f>
        <v>1289.9637997630036</v>
      </c>
      <c r="DH17" s="53">
        <f>IF(DH$10="",0,IF(DH$10&lt;эффект_кВт!$U$10,0,DH15*SUMIFS(главная!$32:$32,главная!$9:$9,"&lt;="&amp;DH$9,главная!$10:$10,"&gt;="&amp;DH$9)))</f>
        <v>1048.3179164110038</v>
      </c>
      <c r="DI17" s="53">
        <f>IF(DI$10="",0,IF(DI$10&lt;эффект_кВт!$U$10,0,DI15*SUMIFS(главная!$32:$32,главная!$9:$9,"&lt;="&amp;DI$9,главная!$10:$10,"&gt;="&amp;DI$9)))</f>
        <v>1031.3115865756474</v>
      </c>
      <c r="DJ17" s="53">
        <f>IF(DJ$10="",0,IF(DJ$10&lt;эффект_кВт!$U$10,0,DJ15*SUMIFS(главная!$32:$32,главная!$9:$9,"&lt;="&amp;DJ$9,главная!$10:$10,"&gt;="&amp;DJ$9)))</f>
        <v>872.88917417609969</v>
      </c>
      <c r="DK17" s="53">
        <f>IF(DK$10="",0,IF(DK$10&lt;эффект_кВт!$U$10,0,DK15*SUMIFS(главная!$32:$32,главная!$9:$9,"&lt;="&amp;DK$9,главная!$10:$10,"&gt;="&amp;DK$9)))</f>
        <v>901.98547998196966</v>
      </c>
      <c r="DL17" s="53">
        <f>IF(DL$10="",0,IF(DL$10&lt;эффект_кВт!$U$10,0,DL15*SUMIFS(главная!$32:$32,главная!$9:$9,"&lt;="&amp;DL$9,главная!$10:$10,"&gt;="&amp;DL$9)))</f>
        <v>998.04347087965903</v>
      </c>
      <c r="DM17" s="53">
        <f>IF(DM$10="",0,IF(DM$10&lt;эффект_кВт!$U$10,0,DM15*SUMIFS(главная!$32:$32,главная!$9:$9,"&lt;="&amp;DM$9,главная!$10:$10,"&gt;="&amp;DM$9)))</f>
        <v>1160.6376931693255</v>
      </c>
      <c r="DN17" s="53">
        <f>IF(DN$10="",0,IF(DN$10&lt;эффект_кВт!$U$10,0,DN15*SUMIFS(главная!$32:$32,главная!$9:$9,"&lt;="&amp;DN$9,главная!$10:$10,"&gt;="&amp;DN$9)))</f>
        <v>1289.9637997630036</v>
      </c>
      <c r="DO17" s="53">
        <f>IF(DO$10="",0,IF(DO$10&lt;эффект_кВт!$U$10,0,DO15*SUMIFS(главная!$32:$32,главная!$9:$9,"&lt;="&amp;DO$9,главная!$10:$10,"&gt;="&amp;DO$9)))</f>
        <v>1373.506360990337</v>
      </c>
      <c r="DP17" s="53">
        <f>IF(DP$10="",0,IF(DP$10&lt;эффект_кВт!$U$10,0,DP15*SUMIFS(главная!$32:$32,главная!$9:$9,"&lt;="&amp;DP$9,главная!$10:$10,"&gt;="&amp;DP$9)))</f>
        <v>1548.6160129503596</v>
      </c>
      <c r="DQ17" s="53">
        <f>IF(DQ$10="",0,IF(DQ$10&lt;эффект_кВт!$U$10,0,DQ15*SUMIFS(главная!$32:$32,главная!$9:$9,"&lt;="&amp;DQ$9,главная!$10:$10,"&gt;="&amp;DQ$9)))</f>
        <v>1498.6606576938964</v>
      </c>
      <c r="DR17" s="53">
        <f>IF(DR$10="",0,IF(DR$10&lt;эффект_кВт!$U$10,0,DR15*SUMIFS(главная!$32:$32,главная!$9:$9,"&lt;="&amp;DR$9,главная!$10:$10,"&gt;="&amp;DR$9)))</f>
        <v>1419.2899063566817</v>
      </c>
      <c r="DS17" s="53">
        <f>IF(DS$10="",0,IF(DS$10&lt;эффект_кВт!$U$10,0,DS15*SUMIFS(главная!$32:$32,главная!$9:$9,"&lt;="&amp;DS$9,главная!$10:$10,"&gt;="&amp;DS$9)))</f>
        <v>1315.7630757582638</v>
      </c>
      <c r="DT17" s="53">
        <f>IF(DT$10="",0,IF(DT$10&lt;эффект_кВт!$U$10,0,DT15*SUMIFS(главная!$32:$32,главная!$9:$9,"&lt;="&amp;DT$9,главная!$10:$10,"&gt;="&amp;DT$9)))</f>
        <v>1069.2842747392237</v>
      </c>
      <c r="DU17" s="53">
        <f>IF(DU$10="",0,IF(DU$10&lt;эффект_кВт!$U$10,0,DU15*SUMIFS(главная!$32:$32,главная!$9:$9,"&lt;="&amp;DU$9,главная!$10:$10,"&gt;="&amp;DU$9)))</f>
        <v>1051.9378183071606</v>
      </c>
      <c r="DV17" s="53">
        <f>IF(DV$10="",0,IF(DV$10&lt;эффект_кВт!$U$10,0,DV15*SUMIFS(главная!$32:$32,главная!$9:$9,"&lt;="&amp;DV$9,главная!$10:$10,"&gt;="&amp;DV$9)))</f>
        <v>890.34695765962169</v>
      </c>
      <c r="DW17" s="53">
        <f>IF(DW$10="",0,IF(DW$10&lt;эффект_кВт!$U$10,0,DW15*SUMIFS(главная!$32:$32,главная!$9:$9,"&lt;="&amp;DW$9,главная!$10:$10,"&gt;="&amp;DW$9)))</f>
        <v>920.02518958160897</v>
      </c>
      <c r="DX17" s="53">
        <f>IF(DX$10="",0,IF(DX$10&lt;эффект_кВт!$U$10,0,DX15*SUMIFS(главная!$32:$32,главная!$9:$9,"&lt;="&amp;DX$9,главная!$10:$10,"&gt;="&amp;DX$9)))</f>
        <v>1018.0043402972522</v>
      </c>
      <c r="DY17" s="53">
        <f>IF(DY$10="",0,IF(DY$10&lt;эффект_кВт!$U$10,0,DY15*SUMIFS(главная!$32:$32,главная!$9:$9,"&lt;="&amp;DY$9,главная!$10:$10,"&gt;="&amp;DY$9)))</f>
        <v>1183.8504470327121</v>
      </c>
      <c r="DZ17" s="53">
        <f>IF(DZ$10="",0,IF(DZ$10&lt;эффект_кВт!$U$10,0,DZ15*SUMIFS(главная!$32:$32,главная!$9:$9,"&lt;="&amp;DZ$9,главная!$10:$10,"&gt;="&amp;DZ$9)))</f>
        <v>1315.7630757582638</v>
      </c>
      <c r="EA17" s="53">
        <f>IF(EA$10="",0,IF(EA$10&lt;эффект_кВт!$U$10,0,EA15*SUMIFS(главная!$32:$32,главная!$9:$9,"&lt;="&amp;EA$9,главная!$10:$10,"&gt;="&amp;EA$9)))</f>
        <v>1400.9764882101438</v>
      </c>
      <c r="EB17" s="53">
        <f>IF(EB$10="",0,IF(EB$10&lt;эффект_кВт!$U$10,0,EB15*SUMIFS(главная!$32:$32,главная!$9:$9,"&lt;="&amp;EB$9,главная!$10:$10,"&gt;="&amp;EB$9)))</f>
        <v>1579.5883332093667</v>
      </c>
      <c r="EC17" s="53">
        <f>IF(EC$10="",0,IF(EC$10&lt;эффект_кВт!$U$10,0,EC15*SUMIFS(главная!$32:$32,главная!$9:$9,"&lt;="&amp;EC$9,главная!$10:$10,"&gt;="&amp;EC$9)))</f>
        <v>1528.6338708477745</v>
      </c>
      <c r="ED17" s="53">
        <f>IF(ED$10="",0,IF(ED$10&lt;эффект_кВт!$U$10,0,ED15*SUMIFS(главная!$32:$32,главная!$9:$9,"&lt;="&amp;ED$9,главная!$10:$10,"&gt;="&amp;ED$9)))</f>
        <v>1447.6757044838153</v>
      </c>
      <c r="EE17" s="53">
        <f>IF(EE$10="",0,IF(EE$10&lt;эффект_кВт!$U$10,0,EE15*SUMIFS(главная!$32:$32,главная!$9:$9,"&lt;="&amp;EE$9,главная!$10:$10,"&gt;="&amp;EE$9)))</f>
        <v>1312.9027212457459</v>
      </c>
      <c r="EF17" s="53">
        <f>IF(EF$10="",0,IF(EF$10&lt;эффект_кВт!$U$10,0,EF15*SUMIFS(главная!$32:$32,главная!$9:$9,"&lt;="&amp;EF$9,главная!$10:$10,"&gt;="&amp;EF$9)))</f>
        <v>1066.9597437071823</v>
      </c>
      <c r="EG17" s="53">
        <f>IF(EG$10="",0,IF(EG$10&lt;эффект_кВт!$U$10,0,EG15*SUMIFS(главная!$32:$32,главная!$9:$9,"&lt;="&amp;EG$9,главная!$10:$10,"&gt;="&amp;EG$9)))</f>
        <v>1049.6509969630147</v>
      </c>
      <c r="EH17" s="53">
        <f>IF(EH$10="",0,IF(EH$10&lt;эффект_кВт!$U$10,0,EH15*SUMIFS(главная!$32:$32,главная!$9:$9,"&lt;="&amp;EH$9,главная!$10:$10,"&gt;="&amp;EH$9)))</f>
        <v>888.41142079514418</v>
      </c>
      <c r="EI17" s="53">
        <f>IF(EI$10="",0,IF(EI$10&lt;эффект_кВт!$U$10,0,EI15*SUMIFS(главная!$32:$32,главная!$9:$9,"&lt;="&amp;EI$9,главная!$10:$10,"&gt;="&amp;EI$9)))</f>
        <v>918.02513482164909</v>
      </c>
      <c r="EJ17" s="53">
        <f>IF(EJ$10="",0,IF(EJ$10&lt;эффект_кВт!$U$10,0,EJ15*SUMIFS(главная!$32:$32,главная!$9:$9,"&lt;="&amp;EJ$9,главная!$10:$10,"&gt;="&amp;EJ$9)))</f>
        <v>1015.7912873835626</v>
      </c>
      <c r="EK17" s="53">
        <f>IF(EK$10="",0,IF(EK$10&lt;эффект_кВт!$U$10,0,EK15*SUMIFS(главная!$32:$32,главная!$9:$9,"&lt;="&amp;EK$9,главная!$10:$10,"&gt;="&amp;EK$9)))</f>
        <v>1181.2768591043803</v>
      </c>
      <c r="EL17" s="53">
        <f>IF(EL$10="",0,IF(EL$10&lt;эффект_кВт!$U$10,0,EL15*SUMIFS(главная!$32:$32,главная!$9:$9,"&lt;="&amp;EL$9,главная!$10:$10,"&gt;="&amp;EL$9)))</f>
        <v>1312.9027212457459</v>
      </c>
      <c r="EM17" s="53">
        <f>IF(EM$10="",0,IF(EM$10&lt;эффект_кВт!$U$10,0,EM15*SUMIFS(главная!$32:$32,главная!$9:$9,"&lt;="&amp;EM$9,главная!$10:$10,"&gt;="&amp;EM$9)))</f>
        <v>1397.9308871488174</v>
      </c>
      <c r="EN17" s="53">
        <f>IF(EN$10="",0,IF(EN$10&lt;эффект_кВт!$U$10,0,EN15*SUMIFS(главная!$32:$32,главная!$9:$9,"&lt;="&amp;EN$9,главная!$10:$10,"&gt;="&amp;EN$9)))</f>
        <v>1576.154445528477</v>
      </c>
      <c r="EO17" s="53">
        <f>IF(EO$10="",0,IF(EO$10&lt;эффект_кВт!$U$10,0,EO15*SUMIFS(главная!$32:$32,главная!$9:$9,"&lt;="&amp;EO$9,главная!$10:$10,"&gt;="&amp;EO$9)))</f>
        <v>1525.3107537372359</v>
      </c>
      <c r="EP17" s="53">
        <f>IF(EP$10="",0,IF(EP$10&lt;эффект_кВт!$U$10,0,EP15*SUMIFS(главная!$32:$32,главная!$9:$9,"&lt;="&amp;EP$9,главная!$10:$10,"&gt;="&amp;EP$9)))</f>
        <v>1444.5285833871114</v>
      </c>
      <c r="EQ17" s="53">
        <f>IF(EQ$10="",0,IF(EQ$10&lt;эффект_кВт!$U$10,0,EQ15*SUMIFS(главная!$32:$32,главная!$9:$9,"&lt;="&amp;EQ$9,главная!$10:$10,"&gt;="&amp;EQ$9)))</f>
        <v>1339.1607756706608</v>
      </c>
      <c r="ER17" s="53">
        <f>IF(ER$10="",0,IF(ER$10&lt;эффект_кВт!$U$10,0,ER15*SUMIFS(главная!$32:$32,главная!$9:$9,"&lt;="&amp;ER$9,главная!$10:$10,"&gt;="&amp;ER$9)))</f>
        <v>1088.2989385813257</v>
      </c>
      <c r="ES17" s="53">
        <f>IF(ES$10="",0,IF(ES$10&lt;эффект_кВт!$U$10,0,ES15*SUMIFS(главная!$32:$32,главная!$9:$9,"&lt;="&amp;ES$9,главная!$10:$10,"&gt;="&amp;ES$9)))</f>
        <v>1070.6440169022746</v>
      </c>
      <c r="ET17" s="53">
        <f>IF(ET$10="",0,IF(ET$10&lt;эффект_кВт!$U$10,0,ET15*SUMIFS(главная!$32:$32,главная!$9:$9,"&lt;="&amp;ET$9,главная!$10:$10,"&gt;="&amp;ET$9)))</f>
        <v>906.17964921104704</v>
      </c>
      <c r="EU17" s="53">
        <f>IF(EU$10="",0,IF(EU$10&lt;эффект_кВт!$U$10,0,EU15*SUMIFS(главная!$32:$32,главная!$9:$9,"&lt;="&amp;EU$9,главная!$10:$10,"&gt;="&amp;EU$9)))</f>
        <v>936.38563751808192</v>
      </c>
      <c r="EV17" s="53">
        <f>IF(EV$10="",0,IF(EV$10&lt;эффект_кВт!$U$10,0,EV15*SUMIFS(главная!$32:$32,главная!$9:$9,"&lt;="&amp;EV$9,главная!$10:$10,"&gt;="&amp;EV$9)))</f>
        <v>1036.107113131234</v>
      </c>
      <c r="EW17" s="53">
        <f>IF(EW$10="",0,IF(EW$10&lt;эффект_кВт!$U$10,0,EW15*SUMIFS(главная!$32:$32,главная!$9:$9,"&lt;="&amp;EW$9,главная!$10:$10,"&gt;="&amp;EW$9)))</f>
        <v>1204.902396286468</v>
      </c>
      <c r="EX17" s="53">
        <f>IF(EX$10="",0,IF(EX$10&lt;эффект_кВт!$U$10,0,EX15*SUMIFS(главная!$32:$32,главная!$9:$9,"&lt;="&amp;EX$9,главная!$10:$10,"&gt;="&amp;EX$9)))</f>
        <v>1339.1607756706608</v>
      </c>
      <c r="EY17" s="53">
        <f>IF(EY$10="",0,IF(EY$10&lt;эффект_кВт!$U$10,0,EY15*SUMIFS(главная!$32:$32,главная!$9:$9,"&lt;="&amp;EY$9,главная!$10:$10,"&gt;="&amp;EY$9)))</f>
        <v>1425.8895048917939</v>
      </c>
      <c r="EZ17" s="53">
        <f>IF(EZ$10="",0,IF(EZ$10&lt;эффект_кВт!$U$10,0,EZ15*SUMIFS(главная!$32:$32,главная!$9:$9,"&lt;="&amp;EZ$9,главная!$10:$10,"&gt;="&amp;EZ$9)))</f>
        <v>1607.6775344390464</v>
      </c>
      <c r="FA17" s="53">
        <f>IF(FA$10="",0,IF(FA$10&lt;эффект_кВт!$U$10,0,FA15*SUMIFS(главная!$32:$32,главная!$9:$9,"&lt;="&amp;FA$9,главная!$10:$10,"&gt;="&amp;FA$9)))</f>
        <v>1555.8169688119806</v>
      </c>
      <c r="FB17" s="53">
        <f>IF(FB$10="",0,IF(FB$10&lt;эффект_кВт!$U$10,0,FB15*SUMIFS(главная!$32:$32,главная!$9:$9,"&lt;="&amp;FB$9,главная!$10:$10,"&gt;="&amp;FB$9)))</f>
        <v>1473.4191550548535</v>
      </c>
      <c r="FC17" s="53">
        <f>IF(FC$10="",0,IF(FC$10&lt;эффект_кВт!$U$10,0,FC15*SUMIFS(главная!$32:$32,главная!$9:$9,"&lt;="&amp;FC$9,главная!$10:$10,"&gt;="&amp;FC$9)))</f>
        <v>1365.9439911840739</v>
      </c>
      <c r="FD17" s="53">
        <f>IF(FD$10="",0,IF(FD$10&lt;эффект_кВт!$U$10,0,FD15*SUMIFS(главная!$32:$32,главная!$9:$9,"&lt;="&amp;FD$9,главная!$10:$10,"&gt;="&amp;FD$9)))</f>
        <v>1110.0649173529523</v>
      </c>
      <c r="FE17" s="53">
        <f>IF(FE$10="",0,IF(FE$10&lt;эффект_кВт!$U$10,0,FE15*SUMIFS(главная!$32:$32,главная!$9:$9,"&lt;="&amp;FE$9,главная!$10:$10,"&gt;="&amp;FE$9)))</f>
        <v>1092.0568972403205</v>
      </c>
      <c r="FF17" s="53">
        <f>IF(FF$10="",0,IF(FF$10&lt;эффект_кВт!$U$10,0,FF15*SUMIFS(главная!$32:$32,главная!$9:$9,"&lt;="&amp;FF$9,главная!$10:$10,"&gt;="&amp;FF$9)))</f>
        <v>924.3032421952679</v>
      </c>
      <c r="FG17" s="53">
        <f>IF(FG$10="",0,IF(FG$10&lt;эффект_кВт!$U$10,0,FG15*SUMIFS(главная!$32:$32,главная!$9:$9,"&lt;="&amp;FG$9,главная!$10:$10,"&gt;="&amp;FG$9)))</f>
        <v>955.11335026844358</v>
      </c>
      <c r="FH17" s="53">
        <f>IF(FH$10="",0,IF(FH$10&lt;эффект_кВт!$U$10,0,FH15*SUMIFS(главная!$32:$32,главная!$9:$9,"&lt;="&amp;FH$9,главная!$10:$10,"&gt;="&amp;FH$9)))</f>
        <v>1056.8292553938584</v>
      </c>
      <c r="FI17" s="53">
        <f>IF(FI$10="",0,IF(FI$10&lt;эффект_кВт!$U$10,0,FI15*SUMIFS(главная!$32:$32,главная!$9:$9,"&lt;="&amp;FI$9,главная!$10:$10,"&gt;="&amp;FI$9)))</f>
        <v>1229.0004442121972</v>
      </c>
      <c r="FJ17" s="53">
        <f>IF(FJ$10="",0,IF(FJ$10&lt;эффект_кВт!$U$10,0,FJ15*SUMIFS(главная!$32:$32,главная!$9:$9,"&lt;="&amp;FJ$9,главная!$10:$10,"&gt;="&amp;FJ$9)))</f>
        <v>1365.9439911840739</v>
      </c>
      <c r="FK17" s="53">
        <f>IF(FK$10="",0,IF(FK$10&lt;эффект_кВт!$U$10,0,FK15*SUMIFS(главная!$32:$32,главная!$9:$9,"&lt;="&amp;FK$9,главная!$10:$10,"&gt;="&amp;FK$9)))</f>
        <v>1454.4072949896297</v>
      </c>
      <c r="FL17" s="53">
        <f>IF(FL$10="",0,IF(FL$10&lt;эффект_кВт!$U$10,0,FL15*SUMIFS(главная!$32:$32,главная!$9:$9,"&lt;="&amp;FL$9,главная!$10:$10,"&gt;="&amp;FL$9)))</f>
        <v>1639.8310851278275</v>
      </c>
      <c r="FM17" s="53">
        <f>IF(FM$10="",0,IF(FM$10&lt;эффект_кВт!$U$10,0,FM15*SUMIFS(главная!$32:$32,главная!$9:$9,"&lt;="&amp;FM$9,главная!$10:$10,"&gt;="&amp;FM$9)))</f>
        <v>1586.9333081882201</v>
      </c>
      <c r="FN17" s="53">
        <f>IF(FN$10="",0,IF(FN$10&lt;эффект_кВт!$U$10,0,FN15*SUMIFS(главная!$32:$32,главная!$9:$9,"&lt;="&amp;FN$9,главная!$10:$10,"&gt;="&amp;FN$9)))</f>
        <v>1502.8875381559508</v>
      </c>
      <c r="FO17" s="53">
        <f>IF(FO$10="",0,IF(FO$10&lt;эффект_кВт!$U$10,0,FO15*SUMIFS(главная!$32:$32,главная!$9:$9,"&lt;="&amp;FO$9,главная!$10:$10,"&gt;="&amp;FO$9)))</f>
        <v>1393.2628710077554</v>
      </c>
      <c r="FP17" s="53">
        <f>IF(FP$10="",0,IF(FP$10&lt;эффект_кВт!$U$10,0,FP15*SUMIFS(главная!$32:$32,главная!$9:$9,"&lt;="&amp;FP$9,главная!$10:$10,"&gt;="&amp;FP$9)))</f>
        <v>1132.2662157000113</v>
      </c>
      <c r="FQ17" s="53">
        <f>IF(FQ$10="",0,IF(FQ$10&lt;эффект_кВт!$U$10,0,FQ15*SUMIFS(главная!$32:$32,главная!$9:$9,"&lt;="&amp;FQ$9,главная!$10:$10,"&gt;="&amp;FQ$9)))</f>
        <v>1113.8980351851269</v>
      </c>
      <c r="FR17" s="53">
        <f>IF(FR$10="",0,IF(FR$10&lt;эффект_кВт!$U$10,0,FR15*SUMIFS(главная!$32:$32,главная!$9:$9,"&lt;="&amp;FR$9,главная!$10:$10,"&gt;="&amp;FR$9)))</f>
        <v>942.78930703917354</v>
      </c>
      <c r="FS17" s="53">
        <f>IF(FS$10="",0,IF(FS$10&lt;эффект_кВт!$U$10,0,FS15*SUMIFS(главная!$32:$32,главная!$9:$9,"&lt;="&amp;FS$9,главная!$10:$10,"&gt;="&amp;FS$9)))</f>
        <v>974.21561727381265</v>
      </c>
      <c r="FT17" s="53">
        <f>IF(FT$10="",0,IF(FT$10&lt;эффект_кВт!$U$10,0,FT15*SUMIFS(главная!$32:$32,главная!$9:$9,"&lt;="&amp;FT$9,главная!$10:$10,"&gt;="&amp;FT$9)))</f>
        <v>1077.9658405017356</v>
      </c>
      <c r="FU17" s="53">
        <f>IF(FU$10="",0,IF(FU$10&lt;эффект_кВт!$U$10,0,FU15*SUMIFS(главная!$32:$32,главная!$9:$9,"&lt;="&amp;FU$9,главная!$10:$10,"&gt;="&amp;FU$9)))</f>
        <v>1253.580453096441</v>
      </c>
      <c r="FV17" s="53">
        <f>IF(FV$10="",0,IF(FV$10&lt;эффект_кВт!$U$10,0,FV15*SUMIFS(главная!$32:$32,главная!$9:$9,"&lt;="&amp;FV$9,главная!$10:$10,"&gt;="&amp;FV$9)))</f>
        <v>1393.2628710077554</v>
      </c>
      <c r="FW17" s="53">
        <f>IF(FW$10="",0,IF(FW$10&lt;эффект_кВт!$U$10,0,FW15*SUMIFS(главная!$32:$32,главная!$9:$9,"&lt;="&amp;FW$9,главная!$10:$10,"&gt;="&amp;FW$9)))</f>
        <v>1483.4954408894225</v>
      </c>
      <c r="FX17" s="53">
        <f>IF(FX$10="",0,IF(FX$10&lt;эффект_кВт!$U$10,0,FX15*SUMIFS(главная!$32:$32,главная!$9:$9,"&lt;="&amp;FX$9,главная!$10:$10,"&gt;="&amp;FX$9)))</f>
        <v>1672.6277068303839</v>
      </c>
      <c r="FY17" s="53">
        <f>IF(FY$10="",0,IF(FY$10&lt;эффект_кВт!$U$10,0,FY15*SUMIFS(главная!$32:$32,главная!$9:$9,"&lt;="&amp;FY$9,главная!$10:$10,"&gt;="&amp;FY$9)))</f>
        <v>1618.6719743519848</v>
      </c>
      <c r="FZ17" s="53">
        <f>IF(FZ$10="",0,IF(FZ$10&lt;эффект_кВт!$U$10,0,FZ15*SUMIFS(главная!$32:$32,главная!$9:$9,"&lt;="&amp;FZ$9,главная!$10:$10,"&gt;="&amp;FZ$9)))</f>
        <v>1532.9452889190698</v>
      </c>
      <c r="GA17" s="53">
        <f>IF(GA$10="",0,IF(GA$10&lt;эффект_кВт!$U$10,0,GA15*SUMIFS(главная!$32:$32,главная!$9:$9,"&lt;="&amp;GA$9,главная!$10:$10,"&gt;="&amp;GA$9)))</f>
        <v>1421.1281284279105</v>
      </c>
      <c r="GB17" s="53">
        <f>IF(GB$10="",0,IF(GB$10&lt;эффект_кВт!$U$10,0,GB15*SUMIFS(главная!$32:$32,главная!$9:$9,"&lt;="&amp;GB$9,главная!$10:$10,"&gt;="&amp;GB$9)))</f>
        <v>1154.9115400140117</v>
      </c>
      <c r="GC17" s="53">
        <f>IF(GC$10="",0,IF(GC$10&lt;эффект_кВт!$U$10,0,GC15*SUMIFS(главная!$32:$32,главная!$9:$9,"&lt;="&amp;GC$9,главная!$10:$10,"&gt;="&amp;GC$9)))</f>
        <v>1136.1759958888294</v>
      </c>
      <c r="GD17" s="53">
        <f>IF(GD$10="",0,IF(GD$10&lt;эффект_кВт!$U$10,0,GD15*SUMIFS(главная!$32:$32,главная!$9:$9,"&lt;="&amp;GD$9,главная!$10:$10,"&gt;="&amp;GD$9)))</f>
        <v>961.64509317995703</v>
      </c>
      <c r="GE17" s="53">
        <f>IF(GE$10="",0,IF(GE$10&lt;эффект_кВт!$U$10,0,GE15*SUMIFS(главная!$32:$32,главная!$9:$9,"&lt;="&amp;GE$9,главная!$10:$10,"&gt;="&amp;GE$9)))</f>
        <v>993.69992961928892</v>
      </c>
      <c r="GF17" s="53">
        <f>IF(GF$10="",0,IF(GF$10&lt;эффект_кВт!$U$10,0,GF15*SUMIFS(главная!$32:$32,главная!$9:$9,"&lt;="&amp;GF$9,главная!$10:$10,"&gt;="&amp;GF$9)))</f>
        <v>1099.5251573117705</v>
      </c>
      <c r="GG17" s="53">
        <f>IF(GG$10="",0,IF(GG$10&lt;эффект_кВт!$U$10,0,GG15*SUMIFS(главная!$32:$32,главная!$9:$9,"&lt;="&amp;GG$9,главная!$10:$10,"&gt;="&amp;GG$9)))</f>
        <v>1278.65206215837</v>
      </c>
      <c r="GH17" s="53">
        <f>IF(GH$10="",0,IF(GH$10&lt;эффект_кВт!$U$10,0,GH15*SUMIFS(главная!$32:$32,главная!$9:$9,"&lt;="&amp;GH$9,главная!$10:$10,"&gt;="&amp;GH$9)))</f>
        <v>1421.1281284279105</v>
      </c>
      <c r="GI17" s="53">
        <f>IF(GI$10="",0,IF(GI$10&lt;эффект_кВт!$U$10,0,GI15*SUMIFS(главная!$32:$32,главная!$9:$9,"&lt;="&amp;GI$9,главная!$10:$10,"&gt;="&amp;GI$9)))</f>
        <v>1513.1653497072109</v>
      </c>
      <c r="GJ17" s="53">
        <f>IF(GJ$10="",0,IF(GJ$10&lt;эффект_кВт!$U$10,0,GJ15*SUMIFS(главная!$32:$32,главная!$9:$9,"&lt;="&amp;GJ$9,главная!$10:$10,"&gt;="&amp;GJ$9)))</f>
        <v>1706.0802609669918</v>
      </c>
      <c r="GK17" s="53">
        <f>IF(GK$10="",0,IF(GK$10&lt;эффект_кВт!$U$10,0,GK15*SUMIFS(главная!$32:$32,главная!$9:$9,"&lt;="&amp;GK$9,главная!$10:$10,"&gt;="&amp;GK$9)))</f>
        <v>1651.0454138390244</v>
      </c>
      <c r="GL17" s="53">
        <f>IF(GL$10="",0,IF(GL$10&lt;эффект_кВт!$U$10,0,GL15*SUMIFS(главная!$32:$32,главная!$9:$9,"&lt;="&amp;GL$9,главная!$10:$10,"&gt;="&amp;GL$9)))</f>
        <v>1563.604194697451</v>
      </c>
      <c r="GM17" s="53">
        <f>IF(GM$10="",0,IF(GM$10&lt;эффект_кВт!$U$10,0,GM15*SUMIFS(главная!$32:$32,главная!$9:$9,"&lt;="&amp;GM$9,главная!$10:$10,"&gt;="&amp;GM$9)))</f>
        <v>1449.5506909964688</v>
      </c>
      <c r="GN17" s="53">
        <f>IF(GN$10="",0,IF(GN$10&lt;эффект_кВт!$U$10,0,GN15*SUMIFS(главная!$32:$32,главная!$9:$9,"&lt;="&amp;GN$9,главная!$10:$10,"&gt;="&amp;GN$9)))</f>
        <v>1178.0097708142919</v>
      </c>
      <c r="GO17" s="53">
        <f>IF(GO$10="",0,IF(GO$10&lt;эффект_кВт!$U$10,0,GO15*SUMIFS(главная!$32:$32,главная!$9:$9,"&lt;="&amp;GO$9,главная!$10:$10,"&gt;="&amp;GO$9)))</f>
        <v>1158.8995158066059</v>
      </c>
      <c r="GP17" s="53">
        <f>IF(GP$10="",0,IF(GP$10&lt;эффект_кВт!$U$10,0,GP15*SUMIFS(главная!$32:$32,главная!$9:$9,"&lt;="&amp;GP$9,главная!$10:$10,"&gt;="&amp;GP$9)))</f>
        <v>980.87799504355621</v>
      </c>
      <c r="GQ17" s="53">
        <f>IF(GQ$10="",0,IF(GQ$10&lt;эффект_кВт!$U$10,0,GQ15*SUMIFS(главная!$32:$32,главная!$9:$9,"&lt;="&amp;GQ$9,главная!$10:$10,"&gt;="&amp;GQ$9)))</f>
        <v>1013.5739282116746</v>
      </c>
      <c r="GR17" s="53">
        <f>IF(GR$10="",0,IF(GR$10&lt;эффект_кВт!$U$10,0,GR15*SUMIFS(главная!$32:$32,главная!$9:$9,"&lt;="&amp;GR$9,главная!$10:$10,"&gt;="&amp;GR$9)))</f>
        <v>1121.5156604580059</v>
      </c>
      <c r="GS17" s="53">
        <f>IF(GS$10="",0,IF(GS$10&lt;эффект_кВт!$U$10,0,GS15*SUMIFS(главная!$32:$32,главная!$9:$9,"&lt;="&amp;GS$9,главная!$10:$10,"&gt;="&amp;GS$9)))</f>
        <v>1304.2251034015376</v>
      </c>
      <c r="GT17" s="53">
        <f>IF(GT$10="",0,IF(GT$10&lt;эффект_кВт!$U$10,0,GT15*SUMIFS(главная!$32:$32,главная!$9:$9,"&lt;="&amp;GT$9,главная!$10:$10,"&gt;="&amp;GT$9)))</f>
        <v>1449.5506909964688</v>
      </c>
      <c r="GU17" s="53">
        <f>IF(GU$10="",0,IF(GU$10&lt;эффект_кВт!$U$10,0,GU15*SUMIFS(главная!$32:$32,главная!$9:$9,"&lt;="&amp;GU$9,главная!$10:$10,"&gt;="&amp;GU$9)))</f>
        <v>1543.4286567013551</v>
      </c>
      <c r="GV17" s="53">
        <f>IF(GV$10="",0,IF(GV$10&lt;эффект_кВт!$U$10,0,GV15*SUMIFS(главная!$32:$32,главная!$9:$9,"&lt;="&amp;GV$9,главная!$10:$10,"&gt;="&amp;GV$9)))</f>
        <v>1740.2018661863317</v>
      </c>
      <c r="GW17" s="53">
        <f>IF(GW$10="",0,IF(GW$10&lt;эффект_кВт!$U$10,0,GW15*SUMIFS(главная!$32:$32,главная!$9:$9,"&lt;="&amp;GW$9,главная!$10:$10,"&gt;="&amp;GW$9)))</f>
        <v>1684.066322115805</v>
      </c>
      <c r="GX17" s="53">
        <f>IF(GX$10="",0,IF(GX$10&lt;эффект_кВт!$U$10,0,GX15*SUMIFS(главная!$32:$32,главная!$9:$9,"&lt;="&amp;GX$9,главная!$10:$10,"&gt;="&amp;GX$9)))</f>
        <v>1594.8762785914003</v>
      </c>
      <c r="GY17" s="53">
        <f>IF(GY$10="",0,IF(GY$10&lt;эффект_кВт!$U$10,0,GY15*SUMIFS(главная!$32:$32,главная!$9:$9,"&lt;="&amp;GY$9,главная!$10:$10,"&gt;="&amp;GY$9)))</f>
        <v>1478.5417048163984</v>
      </c>
      <c r="GZ17" s="53">
        <f>IF(GZ$10="",0,IF(GZ$10&lt;эффект_кВт!$U$10,0,GZ15*SUMIFS(главная!$32:$32,главная!$9:$9,"&lt;="&amp;GZ$9,главная!$10:$10,"&gt;="&amp;GZ$9)))</f>
        <v>1201.5699662305778</v>
      </c>
      <c r="HA17" s="53">
        <f>IF(HA$10="",0,IF(HA$10&lt;эффект_кВт!$U$10,0,HA15*SUMIFS(главная!$32:$32,главная!$9:$9,"&lt;="&amp;HA$9,главная!$10:$10,"&gt;="&amp;HA$9)))</f>
        <v>1182.077506122738</v>
      </c>
      <c r="HB17" s="53">
        <f>IF(HB$10="",0,IF(HB$10&lt;эффект_кВт!$U$10,0,HB15*SUMIFS(главная!$32:$32,главная!$9:$9,"&lt;="&amp;HB$9,главная!$10:$10,"&gt;="&amp;HB$9)))</f>
        <v>1000.4955549444273</v>
      </c>
      <c r="HC17" s="53">
        <f>IF(HC$10="",0,IF(HC$10&lt;эффект_кВт!$U$10,0,HC15*SUMIFS(главная!$32:$32,главная!$9:$9,"&lt;="&amp;HC$9,главная!$10:$10,"&gt;="&amp;HC$9)))</f>
        <v>1033.845406775908</v>
      </c>
      <c r="HD17" s="53">
        <f>IF(HD$10="",0,IF(HD$10&lt;эффект_кВт!$U$10,0,HD15*SUMIFS(главная!$32:$32,главная!$9:$9,"&lt;="&amp;HD$9,главная!$10:$10,"&gt;="&amp;HD$9)))</f>
        <v>1143.9459736671658</v>
      </c>
      <c r="HE17" s="53">
        <f>IF(HE$10="",0,IF(HE$10&lt;эффект_кВт!$U$10,0,HE15*SUMIFS(главная!$32:$32,главная!$9:$9,"&lt;="&amp;HE$9,главная!$10:$10,"&gt;="&amp;HE$9)))</f>
        <v>1330.3096054695682</v>
      </c>
      <c r="HF17" s="53">
        <f>IF(HF$10="",0,IF(HF$10&lt;эффект_кВт!$U$10,0,HF15*SUMIFS(главная!$32:$32,главная!$9:$9,"&lt;="&amp;HF$9,главная!$10:$10,"&gt;="&amp;HF$9)))</f>
        <v>1478.5417048163984</v>
      </c>
      <c r="HG17" s="53">
        <f>IF(HG$10="",0,IF(HG$10&lt;эффект_кВт!$U$10,0,HG15*SUMIFS(главная!$32:$32,главная!$9:$9,"&lt;="&amp;HG$9,главная!$10:$10,"&gt;="&amp;HG$9)))</f>
        <v>1574.2972298353823</v>
      </c>
      <c r="HH17" s="53">
        <f>IF(HH$10="",0,IF(HH$10&lt;эффект_кВт!$U$10,0,HH15*SUMIFS(главная!$32:$32,главная!$9:$9,"&lt;="&amp;HH$9,главная!$10:$10,"&gt;="&amp;HH$9)))</f>
        <v>1775.0059035100583</v>
      </c>
      <c r="HI17" s="53">
        <f>IF(HI$10="",0,IF(HI$10&lt;эффект_кВт!$U$10,0,HI15*SUMIFS(главная!$32:$32,главная!$9:$9,"&lt;="&amp;HI$9,главная!$10:$10,"&gt;="&amp;HI$9)))</f>
        <v>1717.747648558121</v>
      </c>
      <c r="HJ17" s="53">
        <f>IF(HJ$10="",0,IF(HJ$10&lt;эффект_кВт!$U$10,0,HJ15*SUMIFS(главная!$32:$32,главная!$9:$9,"&lt;="&amp;HJ$9,главная!$10:$10,"&gt;="&amp;HJ$9)))</f>
        <v>1626.7738041632283</v>
      </c>
      <c r="HK17" s="53">
        <f>IF(HK$10="",0,IF(HK$10&lt;эффект_кВт!$U$10,0,HK15*SUMIFS(главная!$32:$32,главная!$9:$9,"&lt;="&amp;HK$9,главная!$10:$10,"&gt;="&amp;HK$9)))</f>
        <v>0</v>
      </c>
      <c r="HL17" s="53">
        <f>IF(HL$10="",0,IF(HL$10&lt;эффект_кВт!$U$10,0,HL15*SUMIFS(главная!$32:$32,главная!$9:$9,"&lt;="&amp;HL$9,главная!$10:$10,"&gt;="&amp;HL$9)))</f>
        <v>0</v>
      </c>
      <c r="HM17" s="53">
        <f>IF(HM$10="",0,IF(HM$10&lt;эффект_кВт!$U$10,0,HM15*SUMIFS(главная!$32:$32,главная!$9:$9,"&lt;="&amp;HM$9,главная!$10:$10,"&gt;="&amp;HM$9)))</f>
        <v>0</v>
      </c>
      <c r="HN17" s="53">
        <f>IF(HN$10="",0,IF(HN$10&lt;эффект_кВт!$U$10,0,HN15*SUMIFS(главная!$32:$32,главная!$9:$9,"&lt;="&amp;HN$9,главная!$10:$10,"&gt;="&amp;HN$9)))</f>
        <v>0</v>
      </c>
      <c r="HO17" s="53">
        <f>IF(HO$10="",0,IF(HO$10&lt;эффект_кВт!$U$10,0,HO15*SUMIFS(главная!$32:$32,главная!$9:$9,"&lt;="&amp;HO$9,главная!$10:$10,"&gt;="&amp;HO$9)))</f>
        <v>0</v>
      </c>
      <c r="HP17" s="53">
        <f>IF(HP$10="",0,IF(HP$10&lt;эффект_кВт!$U$10,0,HP15*SUMIFS(главная!$32:$32,главная!$9:$9,"&lt;="&amp;HP$9,главная!$10:$10,"&gt;="&amp;HP$9)))</f>
        <v>0</v>
      </c>
      <c r="HQ17" s="53">
        <f>IF(HQ$10="",0,IF(HQ$10&lt;эффект_кВт!$U$10,0,HQ15*SUMIFS(главная!$32:$32,главная!$9:$9,"&lt;="&amp;HQ$9,главная!$10:$10,"&gt;="&amp;HQ$9)))</f>
        <v>0</v>
      </c>
      <c r="HR17" s="53">
        <f>IF(HR$10="",0,IF(HR$10&lt;эффект_кВт!$U$10,0,HR15*SUMIFS(главная!$32:$32,главная!$9:$9,"&lt;="&amp;HR$9,главная!$10:$10,"&gt;="&amp;HR$9)))</f>
        <v>0</v>
      </c>
      <c r="HS17" s="53">
        <f>IF(HS$10="",0,IF(HS$10&lt;эффект_кВт!$U$10,0,HS15*SUMIFS(главная!$32:$32,главная!$9:$9,"&lt;="&amp;HS$9,главная!$10:$10,"&gt;="&amp;HS$9)))</f>
        <v>0</v>
      </c>
      <c r="HT17" s="53">
        <f>IF(HT$10="",0,IF(HT$10&lt;эффект_кВт!$U$10,0,HT15*SUMIFS(главная!$32:$32,главная!$9:$9,"&lt;="&amp;HT$9,главная!$10:$10,"&gt;="&amp;HT$9)))</f>
        <v>0</v>
      </c>
      <c r="HU17" s="53">
        <f>IF(HU$10="",0,IF(HU$10&lt;эффект_кВт!$U$10,0,HU15*SUMIFS(главная!$32:$32,главная!$9:$9,"&lt;="&amp;HU$9,главная!$10:$10,"&gt;="&amp;HU$9)))</f>
        <v>0</v>
      </c>
      <c r="HV17" s="53">
        <f>IF(HV$10="",0,IF(HV$10&lt;эффект_кВт!$U$10,0,HV15*SUMIFS(главная!$32:$32,главная!$9:$9,"&lt;="&amp;HV$9,главная!$10:$10,"&gt;="&amp;HV$9)))</f>
        <v>0</v>
      </c>
      <c r="HW17" s="53">
        <f>IF(HW$10="",0,IF(HW$10&lt;эффект_кВт!$U$10,0,HW15*SUMIFS(главная!$32:$32,главная!$9:$9,"&lt;="&amp;HW$9,главная!$10:$10,"&gt;="&amp;HW$9)))</f>
        <v>0</v>
      </c>
      <c r="HX17" s="53">
        <f>IF(HX$10="",0,IF(HX$10&lt;эффект_кВт!$U$10,0,HX15*SUMIFS(главная!$32:$32,главная!$9:$9,"&lt;="&amp;HX$9,главная!$10:$10,"&gt;="&amp;HX$9)))</f>
        <v>0</v>
      </c>
      <c r="HY17" s="53">
        <f>IF(HY$10="",0,IF(HY$10&lt;эффект_кВт!$U$10,0,HY15*SUMIFS(главная!$32:$32,главная!$9:$9,"&lt;="&amp;HY$9,главная!$10:$10,"&gt;="&amp;HY$9)))</f>
        <v>0</v>
      </c>
      <c r="HZ17" s="53">
        <f>IF(HZ$10="",0,IF(HZ$10&lt;эффект_кВт!$U$10,0,HZ15*SUMIFS(главная!$32:$32,главная!$9:$9,"&lt;="&amp;HZ$9,главная!$10:$10,"&gt;="&amp;HZ$9)))</f>
        <v>0</v>
      </c>
      <c r="IA17" s="53">
        <f>IF(IA$10="",0,IF(IA$10&lt;эффект_кВт!$U$10,0,IA15*SUMIFS(главная!$32:$32,главная!$9:$9,"&lt;="&amp;IA$9,главная!$10:$10,"&gt;="&amp;IA$9)))</f>
        <v>0</v>
      </c>
      <c r="IB17" s="53">
        <f>IF(IB$10="",0,IF(IB$10&lt;эффект_кВт!$U$10,0,IB15*SUMIFS(главная!$32:$32,главная!$9:$9,"&lt;="&amp;IB$9,главная!$10:$10,"&gt;="&amp;IB$9)))</f>
        <v>0</v>
      </c>
      <c r="IC17" s="53">
        <f>IF(IC$10="",0,IF(IC$10&lt;эффект_кВт!$U$10,0,IC15*SUMIFS(главная!$32:$32,главная!$9:$9,"&lt;="&amp;IC$9,главная!$10:$10,"&gt;="&amp;IC$9)))</f>
        <v>0</v>
      </c>
      <c r="ID17" s="53">
        <f>IF(ID$10="",0,IF(ID$10&lt;эффект_кВт!$U$10,0,ID15*SUMIFS(главная!$32:$32,главная!$9:$9,"&lt;="&amp;ID$9,главная!$10:$10,"&gt;="&amp;ID$9)))</f>
        <v>0</v>
      </c>
      <c r="IE17" s="53">
        <f>IF(IE$10="",0,IF(IE$10&lt;эффект_кВт!$U$10,0,IE15*SUMIFS(главная!$32:$32,главная!$9:$9,"&lt;="&amp;IE$9,главная!$10:$10,"&gt;="&amp;IE$9)))</f>
        <v>0</v>
      </c>
      <c r="IF17" s="53">
        <f>IF(IF$10="",0,IF(IF$10&lt;эффект_кВт!$U$10,0,IF15*SUMIFS(главная!$32:$32,главная!$9:$9,"&lt;="&amp;IF$9,главная!$10:$10,"&gt;="&amp;IF$9)))</f>
        <v>0</v>
      </c>
      <c r="IG17" s="53">
        <f>IF(IG$10="",0,IF(IG$10&lt;эффект_кВт!$U$10,0,IG15*SUMIFS(главная!$32:$32,главная!$9:$9,"&lt;="&amp;IG$9,главная!$10:$10,"&gt;="&amp;IG$9)))</f>
        <v>0</v>
      </c>
      <c r="IH17" s="53">
        <f>IF(IH$10="",0,IF(IH$10&lt;эффект_кВт!$U$10,0,IH15*SUMIFS(главная!$32:$32,главная!$9:$9,"&lt;="&amp;IH$9,главная!$10:$10,"&gt;="&amp;IH$9)))</f>
        <v>0</v>
      </c>
      <c r="II17" s="53">
        <f>IF(II$10="",0,IF(II$10&lt;эффект_кВт!$U$10,0,II15*SUMIFS(главная!$32:$32,главная!$9:$9,"&lt;="&amp;II$9,главная!$10:$10,"&gt;="&amp;II$9)))</f>
        <v>0</v>
      </c>
      <c r="IJ17" s="53">
        <f>IF(IJ$10="",0,IF(IJ$10&lt;эффект_кВт!$U$10,0,IJ15*SUMIFS(главная!$32:$32,главная!$9:$9,"&lt;="&amp;IJ$9,главная!$10:$10,"&gt;="&amp;IJ$9)))</f>
        <v>0</v>
      </c>
      <c r="IK17" s="53">
        <f>IF(IK$10="",0,IF(IK$10&lt;эффект_кВт!$U$10,0,IK15*SUMIFS(главная!$32:$32,главная!$9:$9,"&lt;="&amp;IK$9,главная!$10:$10,"&gt;="&amp;IK$9)))</f>
        <v>0</v>
      </c>
      <c r="IL17" s="53">
        <f>IF(IL$10="",0,IF(IL$10&lt;эффект_кВт!$U$10,0,IL15*SUMIFS(главная!$32:$32,главная!$9:$9,"&lt;="&amp;IL$9,главная!$10:$10,"&gt;="&amp;IL$9)))</f>
        <v>0</v>
      </c>
      <c r="IM17" s="53">
        <f>IF(IM$10="",0,IF(IM$10&lt;эффект_кВт!$U$10,0,IM15*SUMIFS(главная!$32:$32,главная!$9:$9,"&lt;="&amp;IM$9,главная!$10:$10,"&gt;="&amp;IM$9)))</f>
        <v>0</v>
      </c>
      <c r="IN17" s="53">
        <f>IF(IN$10="",0,IF(IN$10&lt;эффект_кВт!$U$10,0,IN15*SUMIFS(главная!$32:$32,главная!$9:$9,"&lt;="&amp;IN$9,главная!$10:$10,"&gt;="&amp;IN$9)))</f>
        <v>0</v>
      </c>
      <c r="IO17" s="53">
        <f>IF(IO$10="",0,IF(IO$10&lt;эффект_кВт!$U$10,0,IO15*SUMIFS(главная!$32:$32,главная!$9:$9,"&lt;="&amp;IO$9,главная!$10:$10,"&gt;="&amp;IO$9)))</f>
        <v>0</v>
      </c>
      <c r="IP17" s="53">
        <f>IF(IP$10="",0,IF(IP$10&lt;эффект_кВт!$U$10,0,IP15*SUMIFS(главная!$32:$32,главная!$9:$9,"&lt;="&amp;IP$9,главная!$10:$10,"&gt;="&amp;IP$9)))</f>
        <v>0</v>
      </c>
      <c r="IQ17" s="53">
        <f>IF(IQ$10="",0,IF(IQ$10&lt;эффект_кВт!$U$10,0,IQ15*SUMIFS(главная!$32:$32,главная!$9:$9,"&lt;="&amp;IQ$9,главная!$10:$10,"&gt;="&amp;IQ$9)))</f>
        <v>0</v>
      </c>
      <c r="IR17" s="53">
        <f>IF(IR$10="",0,IF(IR$10&lt;эффект_кВт!$U$10,0,IR15*SUMIFS(главная!$32:$32,главная!$9:$9,"&lt;="&amp;IR$9,главная!$10:$10,"&gt;="&amp;IR$9)))</f>
        <v>0</v>
      </c>
      <c r="IS17" s="53">
        <f>IF(IS$10="",0,IF(IS$10&lt;эффект_кВт!$U$10,0,IS15*SUMIFS(главная!$32:$32,главная!$9:$9,"&lt;="&amp;IS$9,главная!$10:$10,"&gt;="&amp;IS$9)))</f>
        <v>0</v>
      </c>
      <c r="IT17" s="53">
        <f>IF(IT$10="",0,IF(IT$10&lt;эффект_кВт!$U$10,0,IT15*SUMIFS(главная!$32:$32,главная!$9:$9,"&lt;="&amp;IT$9,главная!$10:$10,"&gt;="&amp;IT$9)))</f>
        <v>0</v>
      </c>
      <c r="IU17" s="53">
        <f>IF(IU$10="",0,IF(IU$10&lt;эффект_кВт!$U$10,0,IU15*SUMIFS(главная!$32:$32,главная!$9:$9,"&lt;="&amp;IU$9,главная!$10:$10,"&gt;="&amp;IU$9)))</f>
        <v>0</v>
      </c>
      <c r="IV17" s="53">
        <f>IF(IV$10="",0,IF(IV$10&lt;эффект_кВт!$U$10,0,IV15*SUMIFS(главная!$32:$32,главная!$9:$9,"&lt;="&amp;IV$9,главная!$10:$10,"&gt;="&amp;IV$9)))</f>
        <v>0</v>
      </c>
      <c r="IW17" s="53">
        <f>IF(IW$10="",0,IF(IW$10&lt;эффект_кВт!$U$10,0,IW15*SUMIFS(главная!$32:$32,главная!$9:$9,"&lt;="&amp;IW$9,главная!$10:$10,"&gt;="&amp;IW$9)))</f>
        <v>0</v>
      </c>
      <c r="IX17" s="53">
        <f>IF(IX$10="",0,IF(IX$10&lt;эффект_кВт!$U$10,0,IX15*SUMIFS(главная!$32:$32,главная!$9:$9,"&lt;="&amp;IX$9,главная!$10:$10,"&gt;="&amp;IX$9)))</f>
        <v>0</v>
      </c>
      <c r="IY17" s="53">
        <f>IF(IY$10="",0,IF(IY$10&lt;эффект_кВт!$U$10,0,IY15*SUMIFS(главная!$32:$32,главная!$9:$9,"&lt;="&amp;IY$9,главная!$10:$10,"&gt;="&amp;IY$9)))</f>
        <v>0</v>
      </c>
      <c r="IZ17" s="53">
        <f>IF(IZ$10="",0,IF(IZ$10&lt;эффект_кВт!$U$10,0,IZ15*SUMIFS(главная!$32:$32,главная!$9:$9,"&lt;="&amp;IZ$9,главная!$10:$10,"&gt;="&amp;IZ$9)))</f>
        <v>0</v>
      </c>
      <c r="JA17" s="53">
        <f>IF(JA$10="",0,IF(JA$10&lt;эффект_кВт!$U$10,0,JA15*SUMIFS(главная!$32:$32,главная!$9:$9,"&lt;="&amp;JA$9,главная!$10:$10,"&gt;="&amp;JA$9)))</f>
        <v>0</v>
      </c>
      <c r="JB17" s="53">
        <f>IF(JB$10="",0,IF(JB$10&lt;эффект_кВт!$U$10,0,JB15*SUMIFS(главная!$32:$32,главная!$9:$9,"&lt;="&amp;JB$9,главная!$10:$10,"&gt;="&amp;JB$9)))</f>
        <v>0</v>
      </c>
      <c r="JC17" s="53">
        <f>IF(JC$10="",0,IF(JC$10&lt;эффект_кВт!$U$10,0,JC15*SUMIFS(главная!$32:$32,главная!$9:$9,"&lt;="&amp;JC$9,главная!$10:$10,"&gt;="&amp;JC$9)))</f>
        <v>0</v>
      </c>
      <c r="JD17" s="53">
        <f>IF(JD$10="",0,IF(JD$10&lt;эффект_кВт!$U$10,0,JD15*SUMIFS(главная!$32:$32,главная!$9:$9,"&lt;="&amp;JD$9,главная!$10:$10,"&gt;="&amp;JD$9)))</f>
        <v>0</v>
      </c>
      <c r="JE17" s="53">
        <f>IF(JE$10="",0,IF(JE$10&lt;эффект_кВт!$U$10,0,JE15*SUMIFS(главная!$32:$32,главная!$9:$9,"&lt;="&amp;JE$9,главная!$10:$10,"&gt;="&amp;JE$9)))</f>
        <v>0</v>
      </c>
      <c r="JF17" s="53">
        <f>IF(JF$10="",0,IF(JF$10&lt;эффект_кВт!$U$10,0,JF15*SUMIFS(главная!$32:$32,главная!$9:$9,"&lt;="&amp;JF$9,главная!$10:$10,"&gt;="&amp;JF$9)))</f>
        <v>0</v>
      </c>
      <c r="JG17" s="53">
        <f>IF(JG$10="",0,IF(JG$10&lt;эффект_кВт!$U$10,0,JG15*SUMIFS(главная!$32:$32,главная!$9:$9,"&lt;="&amp;JG$9,главная!$10:$10,"&gt;="&amp;JG$9)))</f>
        <v>0</v>
      </c>
      <c r="JH17" s="53">
        <f>IF(JH$10="",0,IF(JH$10&lt;эффект_кВт!$U$10,0,JH15*SUMIFS(главная!$32:$32,главная!$9:$9,"&lt;="&amp;JH$9,главная!$10:$10,"&gt;="&amp;JH$9)))</f>
        <v>0</v>
      </c>
      <c r="JI17" s="53">
        <f>IF(JI$10="",0,IF(JI$10&lt;эффект_кВт!$U$10,0,JI15*SUMIFS(главная!$32:$32,главная!$9:$9,"&lt;="&amp;JI$9,главная!$10:$10,"&gt;="&amp;JI$9)))</f>
        <v>0</v>
      </c>
      <c r="JJ17" s="53">
        <f>IF(JJ$10="",0,IF(JJ$10&lt;эффект_кВт!$U$10,0,JJ15*SUMIFS(главная!$32:$32,главная!$9:$9,"&lt;="&amp;JJ$9,главная!$10:$10,"&gt;="&amp;JJ$9)))</f>
        <v>0</v>
      </c>
      <c r="JK17" s="53">
        <f>IF(JK$10="",0,IF(JK$10&lt;эффект_кВт!$U$10,0,JK15*SUMIFS(главная!$32:$32,главная!$9:$9,"&lt;="&amp;JK$9,главная!$10:$10,"&gt;="&amp;JK$9)))</f>
        <v>0</v>
      </c>
      <c r="JL17" s="53">
        <f>IF(JL$10="",0,IF(JL$10&lt;эффект_кВт!$U$10,0,JL15*SUMIFS(главная!$32:$32,главная!$9:$9,"&lt;="&amp;JL$9,главная!$10:$10,"&gt;="&amp;JL$9)))</f>
        <v>0</v>
      </c>
      <c r="JM17" s="53">
        <f>IF(JM$10="",0,IF(JM$10&lt;эффект_кВт!$U$10,0,JM15*SUMIFS(главная!$32:$32,главная!$9:$9,"&lt;="&amp;JM$9,главная!$10:$10,"&gt;="&amp;JM$9)))</f>
        <v>0</v>
      </c>
      <c r="JN17" s="53">
        <f>IF(JN$10="",0,IF(JN$10&lt;эффект_кВт!$U$10,0,JN15*SUMIFS(главная!$32:$32,главная!$9:$9,"&lt;="&amp;JN$9,главная!$10:$10,"&gt;="&amp;JN$9)))</f>
        <v>0</v>
      </c>
      <c r="JO17" s="53">
        <f>IF(JO$10="",0,IF(JO$10&lt;эффект_кВт!$U$10,0,JO15*SUMIFS(главная!$32:$32,главная!$9:$9,"&lt;="&amp;JO$9,главная!$10:$10,"&gt;="&amp;JO$9)))</f>
        <v>0</v>
      </c>
      <c r="JP17" s="53">
        <f>IF(JP$10="",0,IF(JP$10&lt;эффект_кВт!$U$10,0,JP15*SUMIFS(главная!$32:$32,главная!$9:$9,"&lt;="&amp;JP$9,главная!$10:$10,"&gt;="&amp;JP$9)))</f>
        <v>0</v>
      </c>
      <c r="JQ17" s="53">
        <f>IF(JQ$10="",0,IF(JQ$10&lt;эффект_кВт!$U$10,0,JQ15*SUMIFS(главная!$32:$32,главная!$9:$9,"&lt;="&amp;JQ$9,главная!$10:$10,"&gt;="&amp;JQ$9)))</f>
        <v>0</v>
      </c>
      <c r="JR17" s="53">
        <f>IF(JR$10="",0,IF(JR$10&lt;эффект_кВт!$U$10,0,JR15*SUMIFS(главная!$32:$32,главная!$9:$9,"&lt;="&amp;JR$9,главная!$10:$10,"&gt;="&amp;JR$9)))</f>
        <v>0</v>
      </c>
      <c r="JS17" s="53">
        <f>IF(JS$10="",0,IF(JS$10&lt;эффект_кВт!$U$10,0,JS15*SUMIFS(главная!$32:$32,главная!$9:$9,"&lt;="&amp;JS$9,главная!$10:$10,"&gt;="&amp;JS$9)))</f>
        <v>0</v>
      </c>
      <c r="JT17" s="53">
        <f>IF(JT$10="",0,IF(JT$10&lt;эффект_кВт!$U$10,0,JT15*SUMIFS(главная!$32:$32,главная!$9:$9,"&lt;="&amp;JT$9,главная!$10:$10,"&gt;="&amp;JT$9)))</f>
        <v>0</v>
      </c>
      <c r="JU17" s="53">
        <f>IF(JU$10="",0,IF(JU$10&lt;эффект_кВт!$U$10,0,JU15*SUMIFS(главная!$32:$32,главная!$9:$9,"&lt;="&amp;JU$9,главная!$10:$10,"&gt;="&amp;JU$9)))</f>
        <v>0</v>
      </c>
      <c r="JV17" s="53">
        <f>IF(JV$10="",0,IF(JV$10&lt;эффект_кВт!$U$10,0,JV15*SUMIFS(главная!$32:$32,главная!$9:$9,"&lt;="&amp;JV$9,главная!$10:$10,"&gt;="&amp;JV$9)))</f>
        <v>0</v>
      </c>
      <c r="JW17" s="53">
        <f>IF(JW$10="",0,IF(JW$10&lt;эффект_кВт!$U$10,0,JW15*SUMIFS(главная!$32:$32,главная!$9:$9,"&lt;="&amp;JW$9,главная!$10:$10,"&gt;="&amp;JW$9)))</f>
        <v>0</v>
      </c>
      <c r="JX17" s="53">
        <f>IF(JX$10="",0,IF(JX$10&lt;эффект_кВт!$U$10,0,JX15*SUMIFS(главная!$32:$32,главная!$9:$9,"&lt;="&amp;JX$9,главная!$10:$10,"&gt;="&amp;JX$9)))</f>
        <v>0</v>
      </c>
      <c r="JY17" s="53">
        <f>IF(JY$10="",0,IF(JY$10&lt;эффект_кВт!$U$10,0,JY15*SUMIFS(главная!$32:$32,главная!$9:$9,"&lt;="&amp;JY$9,главная!$10:$10,"&gt;="&amp;JY$9)))</f>
        <v>0</v>
      </c>
      <c r="JZ17" s="53">
        <f>IF(JZ$10="",0,IF(JZ$10&lt;эффект_кВт!$U$10,0,JZ15*SUMIFS(главная!$32:$32,главная!$9:$9,"&lt;="&amp;JZ$9,главная!$10:$10,"&gt;="&amp;JZ$9)))</f>
        <v>0</v>
      </c>
      <c r="KA17" s="53">
        <f>IF(KA$10="",0,IF(KA$10&lt;эффект_кВт!$U$10,0,KA15*SUMIFS(главная!$32:$32,главная!$9:$9,"&lt;="&amp;KA$9,главная!$10:$10,"&gt;="&amp;KA$9)))</f>
        <v>0</v>
      </c>
      <c r="KB17" s="53">
        <f>IF(KB$10="",0,IF(KB$10&lt;эффект_кВт!$U$10,0,KB15*SUMIFS(главная!$32:$32,главная!$9:$9,"&lt;="&amp;KB$9,главная!$10:$10,"&gt;="&amp;KB$9)))</f>
        <v>0</v>
      </c>
      <c r="KC17" s="53">
        <f>IF(KC$10="",0,IF(KC$10&lt;эффект_кВт!$U$10,0,KC15*SUMIFS(главная!$32:$32,главная!$9:$9,"&lt;="&amp;KC$9,главная!$10:$10,"&gt;="&amp;KC$9)))</f>
        <v>0</v>
      </c>
      <c r="KD17" s="53">
        <f>IF(KD$10="",0,IF(KD$10&lt;эффект_кВт!$U$10,0,KD15*SUMIFS(главная!$32:$32,главная!$9:$9,"&lt;="&amp;KD$9,главная!$10:$10,"&gt;="&amp;KD$9)))</f>
        <v>0</v>
      </c>
      <c r="KE17" s="53">
        <f>IF(KE$10="",0,IF(KE$10&lt;эффект_кВт!$U$10,0,KE15*SUMIFS(главная!$32:$32,главная!$9:$9,"&lt;="&amp;KE$9,главная!$10:$10,"&gt;="&amp;KE$9)))</f>
        <v>0</v>
      </c>
      <c r="KF17" s="53">
        <f>IF(KF$10="",0,IF(KF$10&lt;эффект_кВт!$U$10,0,KF15*SUMIFS(главная!$32:$32,главная!$9:$9,"&lt;="&amp;KF$9,главная!$10:$10,"&gt;="&amp;KF$9)))</f>
        <v>0</v>
      </c>
      <c r="KG17" s="53">
        <f>IF(KG$10="",0,IF(KG$10&lt;эффект_кВт!$U$10,0,KG15*SUMIFS(главная!$32:$32,главная!$9:$9,"&lt;="&amp;KG$9,главная!$10:$10,"&gt;="&amp;KG$9)))</f>
        <v>0</v>
      </c>
      <c r="KH17" s="53">
        <f>IF(KH$10="",0,IF(KH$10&lt;эффект_кВт!$U$10,0,KH15*SUMIFS(главная!$32:$32,главная!$9:$9,"&lt;="&amp;KH$9,главная!$10:$10,"&gt;="&amp;KH$9)))</f>
        <v>0</v>
      </c>
      <c r="KI17" s="53">
        <f>IF(KI$10="",0,IF(KI$10&lt;эффект_кВт!$U$10,0,KI15*SUMIFS(главная!$32:$32,главная!$9:$9,"&lt;="&amp;KI$9,главная!$10:$10,"&gt;="&amp;KI$9)))</f>
        <v>0</v>
      </c>
      <c r="KJ17" s="53">
        <f>IF(KJ$10="",0,IF(KJ$10&lt;эффект_кВт!$U$10,0,KJ15*SUMIFS(главная!$32:$32,главная!$9:$9,"&lt;="&amp;KJ$9,главная!$10:$10,"&gt;="&amp;KJ$9)))</f>
        <v>0</v>
      </c>
      <c r="KK17" s="53">
        <f>IF(KK$10="",0,IF(KK$10&lt;эффект_кВт!$U$10,0,KK15*SUMIFS(главная!$32:$32,главная!$9:$9,"&lt;="&amp;KK$9,главная!$10:$10,"&gt;="&amp;KK$9)))</f>
        <v>0</v>
      </c>
      <c r="KL17" s="53">
        <f>IF(KL$10="",0,IF(KL$10&lt;эффект_кВт!$U$10,0,KL15*SUMIFS(главная!$32:$32,главная!$9:$9,"&lt;="&amp;KL$9,главная!$10:$10,"&gt;="&amp;KL$9)))</f>
        <v>0</v>
      </c>
      <c r="KM17" s="53">
        <f>IF(KM$10="",0,IF(KM$10&lt;эффект_кВт!$U$10,0,KM15*SUMIFS(главная!$32:$32,главная!$9:$9,"&lt;="&amp;KM$9,главная!$10:$10,"&gt;="&amp;KM$9)))</f>
        <v>0</v>
      </c>
      <c r="KN17" s="53">
        <f>IF(KN$10="",0,IF(KN$10&lt;эффект_кВт!$U$10,0,KN15*SUMIFS(главная!$32:$32,главная!$9:$9,"&lt;="&amp;KN$9,главная!$10:$10,"&gt;="&amp;KN$9)))</f>
        <v>0</v>
      </c>
      <c r="KO17" s="53">
        <f>IF(KO$10="",0,IF(KO$10&lt;эффект_кВт!$U$10,0,KO15*SUMIFS(главная!$32:$32,главная!$9:$9,"&lt;="&amp;KO$9,главная!$10:$10,"&gt;="&amp;KO$9)))</f>
        <v>0</v>
      </c>
      <c r="KP17" s="53">
        <f>IF(KP$10="",0,IF(KP$10&lt;эффект_кВт!$U$10,0,KP15*SUMIFS(главная!$32:$32,главная!$9:$9,"&lt;="&amp;KP$9,главная!$10:$10,"&gt;="&amp;KP$9)))</f>
        <v>0</v>
      </c>
      <c r="KQ17" s="53">
        <f>IF(KQ$10="",0,IF(KQ$10&lt;эффект_кВт!$U$10,0,KQ15*SUMIFS(главная!$32:$32,главная!$9:$9,"&lt;="&amp;KQ$9,главная!$10:$10,"&gt;="&amp;KQ$9)))</f>
        <v>0</v>
      </c>
      <c r="KR17" s="53">
        <f>IF(KR$10="",0,IF(KR$10&lt;эффект_кВт!$U$10,0,KR15*SUMIFS(главная!$32:$32,главная!$9:$9,"&lt;="&amp;KR$9,главная!$10:$10,"&gt;="&amp;KR$9)))</f>
        <v>0</v>
      </c>
      <c r="KS17" s="53">
        <f>IF(KS$10="",0,IF(KS$10&lt;эффект_кВт!$U$10,0,KS15*SUMIFS(главная!$32:$32,главная!$9:$9,"&lt;="&amp;KS$9,главная!$10:$10,"&gt;="&amp;KS$9)))</f>
        <v>0</v>
      </c>
      <c r="KT17" s="53">
        <f>IF(KT$10="",0,IF(KT$10&lt;эффект_кВт!$U$10,0,KT15*SUMIFS(главная!$32:$32,главная!$9:$9,"&lt;="&amp;KT$9,главная!$10:$10,"&gt;="&amp;KT$9)))</f>
        <v>0</v>
      </c>
      <c r="KU17" s="53">
        <f>IF(KU$10="",0,IF(KU$10&lt;эффект_кВт!$U$10,0,KU15*SUMIFS(главная!$32:$32,главная!$9:$9,"&lt;="&amp;KU$9,главная!$10:$10,"&gt;="&amp;KU$9)))</f>
        <v>0</v>
      </c>
      <c r="KV17" s="53">
        <f>IF(KV$10="",0,IF(KV$10&lt;эффект_кВт!$U$10,0,KV15*SUMIFS(главная!$32:$32,главная!$9:$9,"&lt;="&amp;KV$9,главная!$10:$10,"&gt;="&amp;KV$9)))</f>
        <v>0</v>
      </c>
      <c r="KW17" s="53">
        <f>IF(KW$10="",0,IF(KW$10&lt;эффект_кВт!$U$10,0,KW15*SUMIFS(главная!$32:$32,главная!$9:$9,"&lt;="&amp;KW$9,главная!$10:$10,"&gt;="&amp;KW$9)))</f>
        <v>0</v>
      </c>
      <c r="KX17" s="53">
        <f>IF(KX$10="",0,IF(KX$10&lt;эффект_кВт!$U$10,0,KX15*SUMIFS(главная!$32:$32,главная!$9:$9,"&lt;="&amp;KX$9,главная!$10:$10,"&gt;="&amp;KX$9)))</f>
        <v>0</v>
      </c>
      <c r="KY17" s="53">
        <f>IF(KY$10="",0,IF(KY$10&lt;эффект_кВт!$U$10,0,KY15*SUMIFS(главная!$32:$32,главная!$9:$9,"&lt;="&amp;KY$9,главная!$10:$10,"&gt;="&amp;KY$9)))</f>
        <v>0</v>
      </c>
      <c r="KZ17" s="53">
        <f>IF(KZ$10="",0,IF(KZ$10&lt;эффект_кВт!$U$10,0,KZ15*SUMIFS(главная!$32:$32,главная!$9:$9,"&lt;="&amp;KZ$9,главная!$10:$10,"&gt;="&amp;KZ$9)))</f>
        <v>0</v>
      </c>
      <c r="LA17" s="53">
        <f>IF(LA$10="",0,IF(LA$10&lt;эффект_кВт!$U$10,0,LA15*SUMIFS(главная!$32:$32,главная!$9:$9,"&lt;="&amp;LA$9,главная!$10:$10,"&gt;="&amp;LA$9)))</f>
        <v>0</v>
      </c>
      <c r="LB17" s="53">
        <f>IF(LB$10="",0,IF(LB$10&lt;эффект_кВт!$U$10,0,LB15*SUMIFS(главная!$32:$32,главная!$9:$9,"&lt;="&amp;LB$9,главная!$10:$10,"&gt;="&amp;LB$9)))</f>
        <v>0</v>
      </c>
      <c r="LC17" s="53">
        <f>IF(LC$10="",0,IF(LC$10&lt;эффект_кВт!$U$10,0,LC15*SUMIFS(главная!$32:$32,главная!$9:$9,"&lt;="&amp;LC$9,главная!$10:$10,"&gt;="&amp;LC$9)))</f>
        <v>0</v>
      </c>
      <c r="LD17" s="53">
        <f>IF(LD$10="",0,IF(LD$10&lt;эффект_кВт!$U$10,0,LD15*SUMIFS(главная!$32:$32,главная!$9:$9,"&lt;="&amp;LD$9,главная!$10:$10,"&gt;="&amp;LD$9)))</f>
        <v>0</v>
      </c>
      <c r="LE17" s="53">
        <f>IF(LE$10="",0,IF(LE$10&lt;эффект_кВт!$U$10,0,LE15*SUMIFS(главная!$32:$32,главная!$9:$9,"&lt;="&amp;LE$9,главная!$10:$10,"&gt;="&amp;LE$9)))</f>
        <v>0</v>
      </c>
      <c r="LF17" s="53">
        <f>IF(LF$10="",0,IF(LF$10&lt;эффект_кВт!$U$10,0,LF15*SUMIFS(главная!$32:$32,главная!$9:$9,"&lt;="&amp;LF$9,главная!$10:$10,"&gt;="&amp;LF$9)))</f>
        <v>0</v>
      </c>
      <c r="LG17" s="53">
        <f>IF(LG$10="",0,IF(LG$10&lt;эффект_кВт!$U$10,0,LG15*SUMIFS(главная!$32:$32,главная!$9:$9,"&lt;="&amp;LG$9,главная!$10:$10,"&gt;="&amp;LG$9)))</f>
        <v>0</v>
      </c>
      <c r="LH17" s="53">
        <f>IF(LH$10="",0,IF(LH$10&lt;эффект_кВт!$U$10,0,LH15*SUMIFS(главная!$32:$32,главная!$9:$9,"&lt;="&amp;LH$9,главная!$10:$10,"&gt;="&amp;LH$9)))</f>
        <v>0</v>
      </c>
      <c r="LI17" s="10"/>
      <c r="LJ17" s="10"/>
    </row>
    <row r="18" spans="1:322" ht="4.05" customHeight="1" x14ac:dyDescent="0.25">
      <c r="A18" s="6"/>
      <c r="B18" s="6"/>
      <c r="C18" s="6"/>
      <c r="D18" s="6"/>
      <c r="E18" s="114"/>
      <c r="F18" s="6"/>
      <c r="G18" s="6"/>
      <c r="H18" s="6"/>
      <c r="I18" s="6"/>
      <c r="J18" s="6"/>
      <c r="K18" s="31"/>
      <c r="L18" s="6"/>
      <c r="M18" s="13"/>
      <c r="N18" s="6"/>
      <c r="O18" s="20"/>
      <c r="P18" s="6"/>
      <c r="Q18" s="6"/>
      <c r="R18" s="8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</row>
    <row r="19" spans="1:322" ht="7.0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31"/>
      <c r="L19" s="6"/>
      <c r="M19" s="13"/>
      <c r="N19" s="6"/>
      <c r="O19" s="20"/>
      <c r="P19" s="6"/>
      <c r="Q19" s="6"/>
      <c r="R19" s="8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</row>
    <row r="20" spans="1:322" s="11" customFormat="1" x14ac:dyDescent="0.25">
      <c r="A20" s="10"/>
      <c r="B20" s="10"/>
      <c r="C20" s="10"/>
      <c r="D20" s="10"/>
      <c r="E20" s="30" t="str">
        <f>kpi!$E$47</f>
        <v>расходы на ГО оборудования</v>
      </c>
      <c r="F20" s="10"/>
      <c r="G20" s="10"/>
      <c r="H20" s="30"/>
      <c r="I20" s="10"/>
      <c r="J20" s="10"/>
      <c r="K20" s="99" t="str">
        <f>IF($E20="","",INDEX(kpi!$H:$H,SUMIFS(kpi!$B:$B,kpi!$E:$E,$E20)))</f>
        <v>тыс.руб.</v>
      </c>
      <c r="L20" s="10"/>
      <c r="M20" s="13"/>
      <c r="N20" s="10"/>
      <c r="O20" s="20"/>
      <c r="P20" s="10"/>
      <c r="Q20" s="10"/>
      <c r="R20" s="84">
        <f>SUMIFS($T20:$LI20,$T$1:$LI$1,"&lt;="&amp;MAX($1:$1),$T$1:$LI$1,"&gt;="&amp;1)</f>
        <v>104268.39156920777</v>
      </c>
      <c r="S20" s="10"/>
      <c r="T20" s="10"/>
      <c r="U20" s="53">
        <f>IF(U$10="",0,IF(U$10&lt;эффект_кВт!$U$10,0,IF(U$10=эффект_кВт!$U$10,энергоконтракт!$R$26*главная!$N$37,T20*POWER(1+SUMIFS(главная!$39:$39,главная!$9:$9,"&lt;="&amp;U$9,главная!$10:$10,"&gt;="&amp;U$9),1/12))))</f>
        <v>0</v>
      </c>
      <c r="V20" s="53">
        <f>IF(V$10="",0,IF(V$10&lt;эффект_кВт!$U$10,0,IF(V$10=эффект_кВт!$U$10,энергоконтракт!$R$26*главная!$N$37,U20*POWER(1+SUMIFS(главная!$39:$39,главная!$9:$9,"&lt;="&amp;V$9,главная!$10:$10,"&gt;="&amp;V$9),1/12))))</f>
        <v>0</v>
      </c>
      <c r="W20" s="53">
        <f>IF(W$10="",0,IF(W$10&lt;эффект_кВт!$U$10,0,IF(W$10=эффект_кВт!$U$10,энергоконтракт!$R$26*главная!$N$37,V20*POWER(1+SUMIFS(главная!$39:$39,главная!$9:$9,"&lt;="&amp;W$9,главная!$10:$10,"&gt;="&amp;W$9),1/12))))</f>
        <v>0</v>
      </c>
      <c r="X20" s="53">
        <f>IF(X$10="",0,IF(X$10&lt;эффект_кВт!$U$10,0,IF(X$10=эффект_кВт!$U$10,энергоконтракт!$R$26*главная!$N$37,W20*POWER(1+SUMIFS(главная!$39:$39,главная!$9:$9,"&lt;="&amp;X$9,главная!$10:$10,"&gt;="&amp;X$9),1/12))))</f>
        <v>0</v>
      </c>
      <c r="Y20" s="53">
        <f>IF(Y$10="",0,IF(Y$10&lt;эффект_кВт!$U$10,0,IF(Y$10=эффект_кВт!$U$10,энергоконтракт!$R$26*главная!$N$37,X20*POWER(1+SUMIFS(главная!$39:$39,главная!$9:$9,"&lt;="&amp;Y$9,главная!$10:$10,"&gt;="&amp;Y$9),1/12))))</f>
        <v>0</v>
      </c>
      <c r="Z20" s="53">
        <f>IF(Z$10="",0,IF(Z$10&lt;эффект_кВт!$U$10,0,IF(Z$10=эффект_кВт!$U$10,энергоконтракт!$R$26*главная!$N$37,Y20*POWER(1+SUMIFS(главная!$39:$39,главная!$9:$9,"&lt;="&amp;Z$9,главная!$10:$10,"&gt;="&amp;Z$9),1/12))))</f>
        <v>0</v>
      </c>
      <c r="AA20" s="53">
        <f>IF(AA$10="",0,IF(AA$10&lt;эффект_кВт!$U$10,0,IF(AA$10=эффект_кВт!$U$10,энергоконтракт!$R$26*главная!$N$37,Z20*POWER(1+SUMIFS(главная!$39:$39,главная!$9:$9,"&lt;="&amp;AA$9,главная!$10:$10,"&gt;="&amp;AA$9),1/12))))</f>
        <v>0</v>
      </c>
      <c r="AB20" s="53">
        <f>IF(AB$10="",0,IF(AB$10&lt;эффект_кВт!$U$10,0,IF(AB$10=эффект_кВт!$U$10,энергоконтракт!$R$26*главная!$N$37,AA20*POWER(1+SUMIFS(главная!$39:$39,главная!$9:$9,"&lt;="&amp;AB$9,главная!$10:$10,"&gt;="&amp;AB$9),1/12))))</f>
        <v>0</v>
      </c>
      <c r="AC20" s="53">
        <f>IF(AC$10="",0,IF(AC$10&lt;эффект_кВт!$U$10,0,IF(AC$10=эффект_кВт!$U$10,энергоконтракт!$R$26*главная!$N$37,AB20*POWER(1+SUMIFS(главная!$39:$39,главная!$9:$9,"&lt;="&amp;AC$9,главная!$10:$10,"&gt;="&amp;AC$9),1/12))))</f>
        <v>0</v>
      </c>
      <c r="AD20" s="53">
        <f>IF(AD$10="",0,IF(AD$10&lt;эффект_кВт!$U$10,0,IF(AD$10=эффект_кВт!$U$10,энергоконтракт!$R$26*главная!$N$37,AC20*POWER(1+SUMIFS(главная!$39:$39,главная!$9:$9,"&lt;="&amp;AD$9,главная!$10:$10,"&gt;="&amp;AD$9),1/12))))</f>
        <v>0</v>
      </c>
      <c r="AE20" s="53">
        <f>IF(AE$10="",0,IF(AE$10&lt;эффект_кВт!$U$10,0,IF(AE$10=эффект_кВт!$U$10,энергоконтракт!$R$26*главная!$N$37,AD20*POWER(1+SUMIFS(главная!$39:$39,главная!$9:$9,"&lt;="&amp;AE$9,главная!$10:$10,"&gt;="&amp;AE$9),1/12))))</f>
        <v>320</v>
      </c>
      <c r="AF20" s="53">
        <f>IF(AF$10="",0,IF(AF$10&lt;эффект_кВт!$U$10,0,IF(AF$10=эффект_кВт!$U$10,энергоконтракт!$R$26*главная!$N$37,AE20*POWER(1+SUMIFS(главная!$39:$39,главная!$9:$9,"&lt;="&amp;AF$9,главная!$10:$10,"&gt;="&amp;AF$9),1/12))))</f>
        <v>322.05888963520113</v>
      </c>
      <c r="AG20" s="53">
        <f>IF(AG$10="",0,IF(AG$10&lt;эффект_кВт!$U$10,0,IF(AG$10=эффект_кВт!$U$10,энергоконтракт!$R$26*главная!$N$37,AF20*POWER(1+SUMIFS(главная!$39:$39,главная!$9:$9,"&lt;="&amp;AG$9,главная!$10:$10,"&gt;="&amp;AG$9),1/12))))</f>
        <v>324.13102622830826</v>
      </c>
      <c r="AH20" s="53">
        <f>IF(AH$10="",0,IF(AH$10&lt;эффект_кВт!$U$10,0,IF(AH$10=эффект_кВт!$U$10,энергоконтракт!$R$26*главная!$N$37,AG20*POWER(1+SUMIFS(главная!$39:$39,главная!$9:$9,"&lt;="&amp;AH$9,главная!$10:$10,"&gt;="&amp;AH$9),1/12))))</f>
        <v>326.21649501064752</v>
      </c>
      <c r="AI20" s="53">
        <f>IF(AI$10="",0,IF(AI$10&lt;эффект_кВт!$U$10,0,IF(AI$10=эффект_кВт!$U$10,энергоконтракт!$R$26*главная!$N$37,AH20*POWER(1+SUMIFS(главная!$39:$39,главная!$9:$9,"&lt;="&amp;AI$9,главная!$10:$10,"&gt;="&amp;AI$9),1/12))))</f>
        <v>328.31538176192583</v>
      </c>
      <c r="AJ20" s="53">
        <f>IF(AJ$10="",0,IF(AJ$10&lt;эффект_кВт!$U$10,0,IF(AJ$10=эффект_кВт!$U$10,энергоконтракт!$R$26*главная!$N$37,AI20*POWER(1+SUMIFS(главная!$39:$39,главная!$9:$9,"&lt;="&amp;AJ$9,главная!$10:$10,"&gt;="&amp;AJ$9),1/12))))</f>
        <v>330.42777281375936</v>
      </c>
      <c r="AK20" s="53">
        <f>IF(AK$10="",0,IF(AK$10&lt;эффект_кВт!$U$10,0,IF(AK$10=эффект_кВт!$U$10,энергоконтракт!$R$26*главная!$N$37,AJ20*POWER(1+SUMIFS(главная!$39:$39,главная!$9:$9,"&lt;="&amp;AK$9,главная!$10:$10,"&gt;="&amp;AK$9),1/12))))</f>
        <v>332.55375505322445</v>
      </c>
      <c r="AL20" s="53">
        <f>IF(AL$10="",0,IF(AL$10&lt;эффект_кВт!$U$10,0,IF(AL$10=эффект_кВт!$U$10,энергоконтракт!$R$26*главная!$N$37,AK20*POWER(1+SUMIFS(главная!$39:$39,главная!$9:$9,"&lt;="&amp;AL$9,главная!$10:$10,"&gt;="&amp;AL$9),1/12))))</f>
        <v>334.69341592643161</v>
      </c>
      <c r="AM20" s="53">
        <f>IF(AM$10="",0,IF(AM$10&lt;эффект_кВт!$U$10,0,IF(AM$10=эффект_кВт!$U$10,энергоконтракт!$R$26*главная!$N$37,AL20*POWER(1+SUMIFS(главная!$39:$39,главная!$9:$9,"&lt;="&amp;AM$9,главная!$10:$10,"&gt;="&amp;AM$9),1/12))))</f>
        <v>336.84684344212218</v>
      </c>
      <c r="AN20" s="53">
        <f>IF(AN$10="",0,IF(AN$10&lt;эффект_кВт!$U$10,0,IF(AN$10=эффект_кВт!$U$10,энергоконтракт!$R$26*главная!$N$37,AM20*POWER(1+SUMIFS(главная!$39:$39,главная!$9:$9,"&lt;="&amp;AN$9,главная!$10:$10,"&gt;="&amp;AN$9),1/12))))</f>
        <v>339.01412617528842</v>
      </c>
      <c r="AO20" s="53">
        <f>IF(AO$10="",0,IF(AO$10&lt;эффект_кВт!$U$10,0,IF(AO$10=эффект_кВт!$U$10,энергоконтракт!$R$26*главная!$N$37,AN20*POWER(1+SUMIFS(главная!$39:$39,главная!$9:$9,"&lt;="&amp;AO$9,главная!$10:$10,"&gt;="&amp;AO$9),1/12))))</f>
        <v>341.19535327081672</v>
      </c>
      <c r="AP20" s="53">
        <f>IF(AP$10="",0,IF(AP$10&lt;эффект_кВт!$U$10,0,IF(AP$10=эффект_кВт!$U$10,энергоконтракт!$R$26*главная!$N$37,AO20*POWER(1+SUMIFS(главная!$39:$39,главная!$9:$9,"&lt;="&amp;AP$9,главная!$10:$10,"&gt;="&amp;AP$9),1/12))))</f>
        <v>343.39061444715441</v>
      </c>
      <c r="AQ20" s="53">
        <f>IF(AQ$10="",0,IF(AQ$10&lt;эффект_кВт!$U$10,0,IF(AQ$10=эффект_кВт!$U$10,энергоконтракт!$R$26*главная!$N$37,AP20*POWER(1+SUMIFS(главная!$39:$39,главная!$9:$9,"&lt;="&amp;AQ$9,главная!$10:$10,"&gt;="&amp;AQ$9),1/12))))</f>
        <v>345.59999999999997</v>
      </c>
      <c r="AR20" s="53">
        <f>IF(AR$10="",0,IF(AR$10&lt;эффект_кВт!$U$10,0,IF(AR$10=эффект_кВт!$U$10,энергоконтракт!$R$26*главная!$N$37,AQ20*POWER(1+SUMIFS(главная!$39:$39,главная!$9:$9,"&lt;="&amp;AR$9,главная!$10:$10,"&gt;="&amp;AR$9),1/12))))</f>
        <v>347.82360080601717</v>
      </c>
      <c r="AS20" s="53">
        <f>IF(AS$10="",0,IF(AS$10&lt;эффект_кВт!$U$10,0,IF(AS$10=эффект_кВт!$U$10,энергоконтракт!$R$26*главная!$N$37,AR20*POWER(1+SUMIFS(главная!$39:$39,главная!$9:$9,"&lt;="&amp;AS$9,главная!$10:$10,"&gt;="&amp;AS$9),1/12))))</f>
        <v>350.06150832657289</v>
      </c>
      <c r="AT20" s="53">
        <f>IF(AT$10="",0,IF(AT$10&lt;эффект_кВт!$U$10,0,IF(AT$10=эффект_кВт!$U$10,энергоконтракт!$R$26*главная!$N$37,AS20*POWER(1+SUMIFS(главная!$39:$39,главная!$9:$9,"&lt;="&amp;AT$9,главная!$10:$10,"&gt;="&amp;AT$9),1/12))))</f>
        <v>352.31381461149925</v>
      </c>
      <c r="AU20" s="53">
        <f>IF(AU$10="",0,IF(AU$10&lt;эффект_кВт!$U$10,0,IF(AU$10=эффект_кВт!$U$10,энергоконтракт!$R$26*главная!$N$37,AT20*POWER(1+SUMIFS(главная!$39:$39,главная!$9:$9,"&lt;="&amp;AU$9,главная!$10:$10,"&gt;="&amp;AU$9),1/12))))</f>
        <v>354.58061230287979</v>
      </c>
      <c r="AV20" s="53">
        <f>IF(AV$10="",0,IF(AV$10&lt;эффект_кВт!$U$10,0,IF(AV$10=эффект_кВт!$U$10,энергоконтракт!$R$26*главная!$N$37,AU20*POWER(1+SUMIFS(главная!$39:$39,главная!$9:$9,"&lt;="&amp;AV$9,главная!$10:$10,"&gt;="&amp;AV$9),1/12))))</f>
        <v>356.86199463885998</v>
      </c>
      <c r="AW20" s="53">
        <f>IF(AW$10="",0,IF(AW$10&lt;эффект_кВт!$U$10,0,IF(AW$10=эффект_кВт!$U$10,энергоконтракт!$R$26*главная!$N$37,AV20*POWER(1+SUMIFS(главная!$39:$39,главная!$9:$9,"&lt;="&amp;AW$9,главная!$10:$10,"&gt;="&amp;AW$9),1/12))))</f>
        <v>359.15805545748231</v>
      </c>
      <c r="AX20" s="53">
        <f>IF(AX$10="",0,IF(AX$10&lt;эффект_кВт!$U$10,0,IF(AX$10=эффект_кВт!$U$10,энергоконтракт!$R$26*главная!$N$37,AW20*POWER(1+SUMIFS(главная!$39:$39,главная!$9:$9,"&lt;="&amp;AX$9,главная!$10:$10,"&gt;="&amp;AX$9),1/12))))</f>
        <v>361.46888920054602</v>
      </c>
      <c r="AY20" s="53">
        <f>IF(AY$10="",0,IF(AY$10&lt;эффект_кВт!$U$10,0,IF(AY$10=эффект_кВт!$U$10,энергоконтракт!$R$26*главная!$N$37,AX20*POWER(1+SUMIFS(главная!$39:$39,главная!$9:$9,"&lt;="&amp;AY$9,главная!$10:$10,"&gt;="&amp;AY$9),1/12))))</f>
        <v>363.51268685310981</v>
      </c>
      <c r="AZ20" s="53">
        <f>IF(AZ$10="",0,IF(AZ$10&lt;эффект_кВт!$U$10,0,IF(AZ$10=эффект_кВт!$U$10,энергоконтракт!$R$26*главная!$N$37,AY20*POWER(1+SUMIFS(главная!$39:$39,главная!$9:$9,"&lt;="&amp;AZ$9,главная!$10:$10,"&gt;="&amp;AZ$9),1/12))))</f>
        <v>365.56804043474364</v>
      </c>
      <c r="BA20" s="53">
        <f>IF(BA$10="",0,IF(BA$10&lt;эффект_кВт!$U$10,0,IF(BA$10=эффект_кВт!$U$10,энергоконтракт!$R$26*главная!$N$37,AZ20*POWER(1+SUMIFS(главная!$39:$39,главная!$9:$9,"&lt;="&amp;BA$9,главная!$10:$10,"&gt;="&amp;BA$9),1/12))))</f>
        <v>367.63501528435052</v>
      </c>
      <c r="BB20" s="53">
        <f>IF(BB$10="",0,IF(BB$10&lt;эффект_кВт!$U$10,0,IF(BB$10=эффект_кВт!$U$10,энергоконтракт!$R$26*главная!$N$37,BA20*POWER(1+SUMIFS(главная!$39:$39,главная!$9:$9,"&lt;="&amp;BB$9,главная!$10:$10,"&gt;="&amp;BB$9),1/12))))</f>
        <v>369.7136771102692</v>
      </c>
      <c r="BC20" s="53">
        <f>IF(BC$10="",0,IF(BC$10&lt;эффект_кВт!$U$10,0,IF(BC$10=эффект_кВт!$U$10,энергоконтракт!$R$26*главная!$N$37,BB20*POWER(1+SUMIFS(главная!$39:$39,главная!$9:$9,"&lt;="&amp;BC$9,главная!$10:$10,"&gt;="&amp;BC$9),1/12))))</f>
        <v>371.80409199236288</v>
      </c>
      <c r="BD20" s="53">
        <f>IF(BD$10="",0,IF(BD$10&lt;эффект_кВт!$U$10,0,IF(BD$10=эффект_кВт!$U$10,энергоконтракт!$R$26*главная!$N$37,BC20*POWER(1+SUMIFS(главная!$39:$39,главная!$9:$9,"&lt;="&amp;BD$9,главная!$10:$10,"&gt;="&amp;BD$9),1/12))))</f>
        <v>373.90632638411989</v>
      </c>
      <c r="BE20" s="53">
        <f>IF(BE$10="",0,IF(BE$10&lt;эффект_кВт!$U$10,0,IF(BE$10=эффект_кВт!$U$10,энергоконтракт!$R$26*главная!$N$37,BD20*POWER(1+SUMIFS(главная!$39:$39,главная!$9:$9,"&lt;="&amp;BE$9,главная!$10:$10,"&gt;="&amp;BE$9),1/12))))</f>
        <v>376.02044711476634</v>
      </c>
      <c r="BF20" s="53">
        <f>IF(BF$10="",0,IF(BF$10&lt;эффект_кВт!$U$10,0,IF(BF$10=эффект_кВт!$U$10,энергоконтракт!$R$26*главная!$N$37,BE20*POWER(1+SUMIFS(главная!$39:$39,главная!$9:$9,"&lt;="&amp;BF$9,главная!$10:$10,"&gt;="&amp;BF$9),1/12))))</f>
        <v>378.14652139139037</v>
      </c>
      <c r="BG20" s="53">
        <f>IF(BG$10="",0,IF(BG$10&lt;эффект_кВт!$U$10,0,IF(BG$10=эффект_кВт!$U$10,энергоконтракт!$R$26*главная!$N$37,BF20*POWER(1+SUMIFS(главная!$39:$39,главная!$9:$9,"&lt;="&amp;BG$9,главная!$10:$10,"&gt;="&amp;BG$9),1/12))))</f>
        <v>380.28461680107887</v>
      </c>
      <c r="BH20" s="53">
        <f>IF(BH$10="",0,IF(BH$10&lt;эффект_кВт!$U$10,0,IF(BH$10=эффект_кВт!$U$10,энергоконтракт!$R$26*главная!$N$37,BG20*POWER(1+SUMIFS(главная!$39:$39,главная!$9:$9,"&lt;="&amp;BH$9,главная!$10:$10,"&gt;="&amp;BH$9),1/12))))</f>
        <v>382.43480131306586</v>
      </c>
      <c r="BI20" s="53">
        <f>IF(BI$10="",0,IF(BI$10&lt;эффект_кВт!$U$10,0,IF(BI$10=эффект_кВт!$U$10,энергоконтракт!$R$26*главная!$N$37,BH20*POWER(1+SUMIFS(главная!$39:$39,главная!$9:$9,"&lt;="&amp;BI$9,главная!$10:$10,"&gt;="&amp;BI$9),1/12))))</f>
        <v>384.59714328089336</v>
      </c>
      <c r="BJ20" s="53">
        <f>IF(BJ$10="",0,IF(BJ$10&lt;эффект_кВт!$U$10,0,IF(BJ$10=эффект_кВт!$U$10,энергоконтракт!$R$26*главная!$N$37,BI20*POWER(1+SUMIFS(главная!$39:$39,главная!$9:$9,"&lt;="&amp;BJ$9,главная!$10:$10,"&gt;="&amp;BJ$9),1/12))))</f>
        <v>386.7717114445843</v>
      </c>
      <c r="BK20" s="53">
        <f>IF(BK$10="",0,IF(BK$10&lt;эффект_кВт!$U$10,0,IF(BK$10=эффект_кВт!$U$10,энергоконтракт!$R$26*главная!$N$37,BJ20*POWER(1+SUMIFS(главная!$39:$39,главная!$9:$9,"&lt;="&amp;BK$9,главная!$10:$10,"&gt;="&amp;BK$9),1/12))))</f>
        <v>388.95857493282756</v>
      </c>
      <c r="BL20" s="53">
        <f>IF(BL$10="",0,IF(BL$10&lt;эффект_кВт!$U$10,0,IF(BL$10=эффект_кВт!$U$10,энергоконтракт!$R$26*главная!$N$37,BK20*POWER(1+SUMIFS(главная!$39:$39,главная!$9:$9,"&lt;="&amp;BL$9,главная!$10:$10,"&gt;="&amp;BL$9),1/12))))</f>
        <v>391.15780326517574</v>
      </c>
      <c r="BM20" s="53">
        <f>IF(BM$10="",0,IF(BM$10&lt;эффект_кВт!$U$10,0,IF(BM$10=эффект_кВт!$U$10,энергоконтракт!$R$26*главная!$N$37,BL20*POWER(1+SUMIFS(главная!$39:$39,главная!$9:$9,"&lt;="&amp;BM$9,главная!$10:$10,"&gt;="&amp;BM$9),1/12))))</f>
        <v>393.36946635425511</v>
      </c>
      <c r="BN20" s="53">
        <f>IF(BN$10="",0,IF(BN$10&lt;эффект_кВт!$U$10,0,IF(BN$10=эффект_кВт!$U$10,энергоконтракт!$R$26*главная!$N$37,BM20*POWER(1+SUMIFS(главная!$39:$39,главная!$9:$9,"&lt;="&amp;BN$9,главная!$10:$10,"&gt;="&amp;BN$9),1/12))))</f>
        <v>395.5936345079881</v>
      </c>
      <c r="BO20" s="53">
        <f>IF(BO$10="",0,IF(BO$10&lt;эффект_кВт!$U$10,0,IF(BO$10=эффект_кВт!$U$10,энергоконтракт!$R$26*главная!$N$37,BN20*POWER(1+SUMIFS(главная!$39:$39,главная!$9:$9,"&lt;="&amp;BO$9,главная!$10:$10,"&gt;="&amp;BO$9),1/12))))</f>
        <v>397.83037843182831</v>
      </c>
      <c r="BP20" s="53">
        <f>IF(BP$10="",0,IF(BP$10&lt;эффект_кВт!$U$10,0,IF(BP$10=эффект_кВт!$U$10,энергоконтракт!$R$26*главная!$N$37,BO20*POWER(1+SUMIFS(главная!$39:$39,главная!$9:$9,"&lt;="&amp;BP$9,главная!$10:$10,"&gt;="&amp;BP$9),1/12))))</f>
        <v>400.0797692310083</v>
      </c>
      <c r="BQ20" s="53">
        <f>IF(BQ$10="",0,IF(BQ$10&lt;эффект_кВт!$U$10,0,IF(BQ$10=эффект_кВт!$U$10,энергоконтракт!$R$26*главная!$N$37,BP20*POWER(1+SUMIFS(главная!$39:$39,главная!$9:$9,"&lt;="&amp;BQ$9,главная!$10:$10,"&gt;="&amp;BQ$9),1/12))))</f>
        <v>402.34187841279999</v>
      </c>
      <c r="BR20" s="53">
        <f>IF(BR$10="",0,IF(BR$10&lt;эффект_кВт!$U$10,0,IF(BR$10=эффект_кВт!$U$10,энергоконтракт!$R$26*главная!$N$37,BQ20*POWER(1+SUMIFS(главная!$39:$39,главная!$9:$9,"&lt;="&amp;BR$9,главная!$10:$10,"&gt;="&amp;BR$9),1/12))))</f>
        <v>404.61677788878768</v>
      </c>
      <c r="BS20" s="53">
        <f>IF(BS$10="",0,IF(BS$10&lt;эффект_кВт!$U$10,0,IF(BS$10=эффект_кВт!$U$10,энергоконтракт!$R$26*главная!$N$37,BR20*POWER(1+SUMIFS(главная!$39:$39,главная!$9:$9,"&lt;="&amp;BS$9,главная!$10:$10,"&gt;="&amp;BS$9),1/12))))</f>
        <v>406.90453997715434</v>
      </c>
      <c r="BT20" s="53">
        <f>IF(BT$10="",0,IF(BT$10&lt;эффект_кВт!$U$10,0,IF(BT$10=эффект_кВт!$U$10,энергоконтракт!$R$26*главная!$N$37,BS20*POWER(1+SUMIFS(главная!$39:$39,главная!$9:$9,"&lt;="&amp;BT$9,главная!$10:$10,"&gt;="&amp;BT$9),1/12))))</f>
        <v>409.20523740498044</v>
      </c>
      <c r="BU20" s="53">
        <f>IF(BU$10="",0,IF(BU$10&lt;эффект_кВт!$U$10,0,IF(BU$10=эффект_кВт!$U$10,энергоконтракт!$R$26*главная!$N$37,BT20*POWER(1+SUMIFS(главная!$39:$39,главная!$9:$9,"&lt;="&amp;BU$9,главная!$10:$10,"&gt;="&amp;BU$9),1/12))))</f>
        <v>411.51894331055587</v>
      </c>
      <c r="BV20" s="53">
        <f>IF(BV$10="",0,IF(BV$10&lt;эффект_кВт!$U$10,0,IF(BV$10=эффект_кВт!$U$10,энергоконтракт!$R$26*главная!$N$37,BU20*POWER(1+SUMIFS(главная!$39:$39,главная!$9:$9,"&lt;="&amp;BV$9,главная!$10:$10,"&gt;="&amp;BV$9),1/12))))</f>
        <v>413.84573124570517</v>
      </c>
      <c r="BW20" s="53">
        <f>IF(BW$10="",0,IF(BW$10&lt;эффект_кВт!$U$10,0,IF(BW$10=эффект_кВт!$U$10,энергоконтракт!$R$26*главная!$N$37,BV20*POWER(1+SUMIFS(главная!$39:$39,главная!$9:$9,"&lt;="&amp;BW$9,главная!$10:$10,"&gt;="&amp;BW$9),1/12))))</f>
        <v>416.18567517812545</v>
      </c>
      <c r="BX20" s="53">
        <f>IF(BX$10="",0,IF(BX$10&lt;эффект_кВт!$U$10,0,IF(BX$10=эффект_кВт!$U$10,энергоконтракт!$R$26*главная!$N$37,BW20*POWER(1+SUMIFS(главная!$39:$39,главная!$9:$9,"&lt;="&amp;BX$9,главная!$10:$10,"&gt;="&amp;BX$9),1/12))))</f>
        <v>418.53884949373798</v>
      </c>
      <c r="BY20" s="53">
        <f>IF(BY$10="",0,IF(BY$10&lt;эффект_кВт!$U$10,0,IF(BY$10=эффект_кВт!$U$10,энергоконтракт!$R$26*главная!$N$37,BX20*POWER(1+SUMIFS(главная!$39:$39,главная!$9:$9,"&lt;="&amp;BY$9,главная!$10:$10,"&gt;="&amp;BY$9),1/12))))</f>
        <v>420.90532899905293</v>
      </c>
      <c r="BZ20" s="53">
        <f>IF(BZ$10="",0,IF(BZ$10&lt;эффект_кВт!$U$10,0,IF(BZ$10=эффект_кВт!$U$10,энергоконтракт!$R$26*главная!$N$37,BY20*POWER(1+SUMIFS(главная!$39:$39,главная!$9:$9,"&lt;="&amp;BZ$9,главная!$10:$10,"&gt;="&amp;BZ$9),1/12))))</f>
        <v>423.2851889235472</v>
      </c>
      <c r="CA20" s="53">
        <f>IF(CA$10="",0,IF(CA$10&lt;эффект_кВт!$U$10,0,IF(CA$10=эффект_кВт!$U$10,энергоконтракт!$R$26*главная!$N$37,BZ20*POWER(1+SUMIFS(главная!$39:$39,главная!$9:$9,"&lt;="&amp;CA$9,главная!$10:$10,"&gt;="&amp;CA$9),1/12))))</f>
        <v>425.67850492205622</v>
      </c>
      <c r="CB20" s="53">
        <f>IF(CB$10="",0,IF(CB$10&lt;эффект_кВт!$U$10,0,IF(CB$10=эффект_кВт!$U$10,энергоконтракт!$R$26*главная!$N$37,CA20*POWER(1+SUMIFS(главная!$39:$39,главная!$9:$9,"&lt;="&amp;CB$9,главная!$10:$10,"&gt;="&amp;CB$9),1/12))))</f>
        <v>428.08535307717887</v>
      </c>
      <c r="CC20" s="53">
        <f>IF(CC$10="",0,IF(CC$10&lt;эффект_кВт!$U$10,0,IF(CC$10=эффект_кВт!$U$10,энергоконтракт!$R$26*главная!$N$37,CB20*POWER(1+SUMIFS(главная!$39:$39,главная!$9:$9,"&lt;="&amp;CC$9,главная!$10:$10,"&gt;="&amp;CC$9),1/12))))</f>
        <v>430.50580990169595</v>
      </c>
      <c r="CD20" s="53">
        <f>IF(CD$10="",0,IF(CD$10&lt;эффект_кВт!$U$10,0,IF(CD$10=эффект_кВт!$U$10,энергоконтракт!$R$26*главная!$N$37,CC20*POWER(1+SUMIFS(главная!$39:$39,главная!$9:$9,"&lt;="&amp;CD$9,главная!$10:$10,"&gt;="&amp;CD$9),1/12))))</f>
        <v>432.93995234100282</v>
      </c>
      <c r="CE20" s="53">
        <f>IF(CE$10="",0,IF(CE$10&lt;эффект_кВт!$U$10,0,IF(CE$10=эффект_кВт!$U$10,энергоконтракт!$R$26*главная!$N$37,CD20*POWER(1+SUMIFS(главная!$39:$39,главная!$9:$9,"&lt;="&amp;CE$9,главная!$10:$10,"&gt;="&amp;CE$9),1/12))))</f>
        <v>435.38785777555518</v>
      </c>
      <c r="CF20" s="53">
        <f>IF(CF$10="",0,IF(CF$10&lt;эффект_кВт!$U$10,0,IF(CF$10=эффект_кВт!$U$10,энергоконтракт!$R$26*главная!$N$37,CE20*POWER(1+SUMIFS(главная!$39:$39,главная!$9:$9,"&lt;="&amp;CF$9,главная!$10:$10,"&gt;="&amp;CF$9),1/12))))</f>
        <v>437.84960402332911</v>
      </c>
      <c r="CG20" s="53">
        <f>IF(CG$10="",0,IF(CG$10&lt;эффект_кВт!$U$10,0,IF(CG$10=эффект_кВт!$U$10,энергоконтракт!$R$26*главная!$N$37,CF20*POWER(1+SUMIFS(главная!$39:$39,главная!$9:$9,"&lt;="&amp;CG$9,главная!$10:$10,"&gt;="&amp;CG$9),1/12))))</f>
        <v>440.32526934229486</v>
      </c>
      <c r="CH20" s="53">
        <f>IF(CH$10="",0,IF(CH$10&lt;эффект_кВт!$U$10,0,IF(CH$10=эффект_кВт!$U$10,энергоконтракт!$R$26*главная!$N$37,CG20*POWER(1+SUMIFS(главная!$39:$39,главная!$9:$9,"&lt;="&amp;CH$9,главная!$10:$10,"&gt;="&amp;CH$9),1/12))))</f>
        <v>442.81493243290458</v>
      </c>
      <c r="CI20" s="53">
        <f>IF(CI$10="",0,IF(CI$10&lt;эффект_кВт!$U$10,0,IF(CI$10=эффект_кВт!$U$10,энергоконтракт!$R$26*главная!$N$37,CH20*POWER(1+SUMIFS(главная!$39:$39,главная!$9:$9,"&lt;="&amp;CI$9,главная!$10:$10,"&gt;="&amp;CI$9),1/12))))</f>
        <v>445.31867244059424</v>
      </c>
      <c r="CJ20" s="53">
        <f>IF(CJ$10="",0,IF(CJ$10&lt;эффект_кВт!$U$10,0,IF(CJ$10=эффект_кВт!$U$10,энергоконтракт!$R$26*главная!$N$37,CI20*POWER(1+SUMIFS(главная!$39:$39,главная!$9:$9,"&lt;="&amp;CJ$9,главная!$10:$10,"&gt;="&amp;CJ$9),1/12))))</f>
        <v>447.83656895829967</v>
      </c>
      <c r="CK20" s="53">
        <f>IF(CK$10="",0,IF(CK$10&lt;эффект_кВт!$U$10,0,IF(CK$10=эффект_кВт!$U$10,энергоконтракт!$R$26*главная!$N$37,CJ20*POWER(1+SUMIFS(главная!$39:$39,главная!$9:$9,"&lt;="&amp;CK$9,главная!$10:$10,"&gt;="&amp;CK$9),1/12))))</f>
        <v>450.36870202898666</v>
      </c>
      <c r="CL20" s="53">
        <f>IF(CL$10="",0,IF(CL$10&lt;эффект_кВт!$U$10,0,IF(CL$10=эффект_кВт!$U$10,энергоконтракт!$R$26*главная!$N$37,CK20*POWER(1+SUMIFS(главная!$39:$39,главная!$9:$9,"&lt;="&amp;CL$9,главная!$10:$10,"&gt;="&amp;CL$9),1/12))))</f>
        <v>452.91515214819555</v>
      </c>
      <c r="CM20" s="53">
        <f>IF(CM$10="",0,IF(CM$10&lt;эффект_кВт!$U$10,0,IF(CM$10=эффект_кВт!$U$10,энергоконтракт!$R$26*главная!$N$37,CL20*POWER(1+SUMIFS(главная!$39:$39,главная!$9:$9,"&lt;="&amp;CM$9,главная!$10:$10,"&gt;="&amp;CM$9),1/12))))</f>
        <v>455.47600026660024</v>
      </c>
      <c r="CN20" s="53">
        <f>IF(CN$10="",0,IF(CN$10&lt;эффект_кВт!$U$10,0,IF(CN$10=эффект_кВт!$U$10,энергоконтракт!$R$26*главная!$N$37,CM20*POWER(1+SUMIFS(главная!$39:$39,главная!$9:$9,"&lt;="&amp;CN$9,главная!$10:$10,"&gt;="&amp;CN$9),1/12))))</f>
        <v>458.05132779258145</v>
      </c>
      <c r="CO20" s="53">
        <f>IF(CO$10="",0,IF(CO$10&lt;эффект_кВт!$U$10,0,IF(CO$10=эффект_кВт!$U$10,энергоконтракт!$R$26*главная!$N$37,CN20*POWER(1+SUMIFS(главная!$39:$39,главная!$9:$9,"&lt;="&amp;CO$9,главная!$10:$10,"&gt;="&amp;CO$9),1/12))))</f>
        <v>460.64121659481475</v>
      </c>
      <c r="CP20" s="53">
        <f>IF(CP$10="",0,IF(CP$10&lt;эффект_кВт!$U$10,0,IF(CP$10=эффект_кВт!$U$10,энергоконтракт!$R$26*главная!$N$37,CO20*POWER(1+SUMIFS(главная!$39:$39,главная!$9:$9,"&lt;="&amp;CP$9,главная!$10:$10,"&gt;="&amp;CP$9),1/12))))</f>
        <v>463.24574900487306</v>
      </c>
      <c r="CQ20" s="53">
        <f>IF(CQ$10="",0,IF(CQ$10&lt;эффект_кВт!$U$10,0,IF(CQ$10=эффект_кВт!$U$10,энергоконтракт!$R$26*главная!$N$37,CP20*POWER(1+SUMIFS(главная!$39:$39,главная!$9:$9,"&lt;="&amp;CQ$9,главная!$10:$10,"&gt;="&amp;CQ$9),1/12))))</f>
        <v>465.86500781984404</v>
      </c>
      <c r="CR20" s="53">
        <f>IF(CR$10="",0,IF(CR$10&lt;эффект_кВт!$U$10,0,IF(CR$10=эффект_кВт!$U$10,энергоконтракт!$R$26*главная!$N$37,CQ20*POWER(1+SUMIFS(главная!$39:$39,главная!$9:$9,"&lt;="&amp;CR$9,главная!$10:$10,"&gt;="&amp;CR$9),1/12))))</f>
        <v>468.49907630496216</v>
      </c>
      <c r="CS20" s="53">
        <f>IF(CS$10="",0,IF(CS$10&lt;эффект_кВт!$U$10,0,IF(CS$10=эффект_кВт!$U$10,энергоконтракт!$R$26*главная!$N$37,CR20*POWER(1+SUMIFS(главная!$39:$39,главная!$9:$9,"&lt;="&amp;CS$9,главная!$10:$10,"&gt;="&amp;CS$9),1/12))))</f>
        <v>471.14803819625547</v>
      </c>
      <c r="CT20" s="53">
        <f>IF(CT$10="",0,IF(CT$10&lt;эффект_кВт!$U$10,0,IF(CT$10=эффект_кВт!$U$10,энергоконтракт!$R$26*главная!$N$37,CS20*POWER(1+SUMIFS(главная!$39:$39,главная!$9:$9,"&lt;="&amp;CT$9,главная!$10:$10,"&gt;="&amp;CT$9),1/12))))</f>
        <v>473.81197770320784</v>
      </c>
      <c r="CU20" s="53">
        <f>IF(CU$10="",0,IF(CU$10&lt;эффект_кВт!$U$10,0,IF(CU$10=эффект_кВт!$U$10,энергоконтракт!$R$26*главная!$N$37,CT20*POWER(1+SUMIFS(главная!$39:$39,главная!$9:$9,"&lt;="&amp;CU$9,главная!$10:$10,"&gt;="&amp;CU$9),1/12))))</f>
        <v>476.4909795114358</v>
      </c>
      <c r="CV20" s="53">
        <f>IF(CV$10="",0,IF(CV$10&lt;эффект_кВт!$U$10,0,IF(CV$10=эффект_кВт!$U$10,энергоконтракт!$R$26*главная!$N$37,CU20*POWER(1+SUMIFS(главная!$39:$39,главная!$9:$9,"&lt;="&amp;CV$9,главная!$10:$10,"&gt;="&amp;CV$9),1/12))))</f>
        <v>479.18512878538058</v>
      </c>
      <c r="CW20" s="53">
        <f>IF(CW$10="",0,IF(CW$10&lt;эффект_кВт!$U$10,0,IF(CW$10=эффект_кВт!$U$10,энергоконтракт!$R$26*главная!$N$37,CV20*POWER(1+SUMIFS(главная!$39:$39,главная!$9:$9,"&lt;="&amp;CW$9,главная!$10:$10,"&gt;="&amp;CW$9),1/12))))</f>
        <v>481.89451117101567</v>
      </c>
      <c r="CX20" s="53">
        <f>IF(CX$10="",0,IF(CX$10&lt;эффект_кВт!$U$10,0,IF(CX$10=эффект_кВт!$U$10,энергоконтракт!$R$26*главная!$N$37,CW20*POWER(1+SUMIFS(главная!$39:$39,главная!$9:$9,"&lt;="&amp;CX$9,главная!$10:$10,"&gt;="&amp;CX$9),1/12))))</f>
        <v>484.61921279856921</v>
      </c>
      <c r="CY20" s="53">
        <f>IF(CY$10="",0,IF(CY$10&lt;эффект_кВт!$U$10,0,IF(CY$10=эффект_кВт!$U$10,энергоконтракт!$R$26*главная!$N$37,CX20*POWER(1+SUMIFS(главная!$39:$39,главная!$9:$9,"&lt;="&amp;CY$9,главная!$10:$10,"&gt;="&amp;CY$9),1/12))))</f>
        <v>487.35932028526219</v>
      </c>
      <c r="CZ20" s="53">
        <f>IF(CZ$10="",0,IF(CZ$10&lt;эффект_кВт!$U$10,0,IF(CZ$10=эффект_кВт!$U$10,энергоконтракт!$R$26*главная!$N$37,CY20*POWER(1+SUMIFS(главная!$39:$39,главная!$9:$9,"&lt;="&amp;CZ$9,главная!$10:$10,"&gt;="&amp;CZ$9),1/12))))</f>
        <v>490.1149207380621</v>
      </c>
      <c r="DA20" s="53">
        <f>IF(DA$10="",0,IF(DA$10&lt;эффект_кВт!$U$10,0,IF(DA$10=эффект_кВт!$U$10,энергоконтракт!$R$26*главная!$N$37,CZ20*POWER(1+SUMIFS(главная!$39:$39,главная!$9:$9,"&lt;="&amp;DA$9,главная!$10:$10,"&gt;="&amp;DA$9),1/12))))</f>
        <v>492.88610175645169</v>
      </c>
      <c r="DB20" s="53">
        <f>IF(DB$10="",0,IF(DB$10&lt;эффект_кВт!$U$10,0,IF(DB$10=эффект_кВт!$U$10,энергоконтракт!$R$26*главная!$N$37,DA20*POWER(1+SUMIFS(главная!$39:$39,главная!$9:$9,"&lt;="&amp;DB$9,главная!$10:$10,"&gt;="&amp;DB$9),1/12))))</f>
        <v>495.67295143521409</v>
      </c>
      <c r="DC20" s="53">
        <f>IF(DC$10="",0,IF(DC$10&lt;эффект_кВт!$U$10,0,IF(DC$10=эффект_кВт!$U$10,энергоконтракт!$R$26*главная!$N$37,DB20*POWER(1+SUMIFS(главная!$39:$39,главная!$9:$9,"&lt;="&amp;DC$9,главная!$10:$10,"&gt;="&amp;DC$9),1/12))))</f>
        <v>498.47555836723308</v>
      </c>
      <c r="DD20" s="53">
        <f>IF(DD$10="",0,IF(DD$10&lt;эффект_кВт!$U$10,0,IF(DD$10=эффект_кВт!$U$10,энергоконтракт!$R$26*главная!$N$37,DC20*POWER(1+SUMIFS(главная!$39:$39,главная!$9:$9,"&lt;="&amp;DD$9,главная!$10:$10,"&gt;="&amp;DD$9),1/12))))</f>
        <v>501.29401164630946</v>
      </c>
      <c r="DE20" s="53">
        <f>IF(DE$10="",0,IF(DE$10&lt;эффект_кВт!$U$10,0,IF(DE$10=эффект_кВт!$U$10,энергоконтракт!$R$26*главная!$N$37,DD20*POWER(1+SUMIFS(главная!$39:$39,главная!$9:$9,"&lt;="&amp;DE$9,главная!$10:$10,"&gt;="&amp;DE$9),1/12))))</f>
        <v>504.1284008699933</v>
      </c>
      <c r="DF20" s="53">
        <f>IF(DF$10="",0,IF(DF$10&lt;эффект_кВт!$U$10,0,IF(DF$10=эффект_кВт!$U$10,энергоконтракт!$R$26*главная!$N$37,DE20*POWER(1+SUMIFS(главная!$39:$39,главная!$9:$9,"&lt;="&amp;DF$9,главная!$10:$10,"&gt;="&amp;DF$9),1/12))))</f>
        <v>506.97881614243238</v>
      </c>
      <c r="DG20" s="53">
        <f>IF(DG$10="",0,IF(DG$10&lt;эффект_кВт!$U$10,0,IF(DG$10=эффект_кВт!$U$10,энергоконтракт!$R$26*главная!$N$37,DF20*POWER(1+SUMIFS(главная!$39:$39,главная!$9:$9,"&lt;="&amp;DG$9,главная!$10:$10,"&gt;="&amp;DG$9),1/12))))</f>
        <v>509.44656116556342</v>
      </c>
      <c r="DH20" s="53">
        <f>IF(DH$10="",0,IF(DH$10&lt;эффект_кВт!$U$10,0,IF(DH$10=эффект_кВт!$U$10,энергоконтракт!$R$26*главная!$N$37,DG20*POWER(1+SUMIFS(главная!$39:$39,главная!$9:$9,"&lt;="&amp;DH$9,главная!$10:$10,"&gt;="&amp;DH$9),1/12))))</f>
        <v>511.92631806237694</v>
      </c>
      <c r="DI20" s="53">
        <f>IF(DI$10="",0,IF(DI$10&lt;эффект_кВт!$U$10,0,IF(DI$10=эффект_кВт!$U$10,энергоконтракт!$R$26*главная!$N$37,DH20*POWER(1+SUMIFS(главная!$39:$39,главная!$9:$9,"&lt;="&amp;DI$9,главная!$10:$10,"&gt;="&amp;DI$9),1/12))))</f>
        <v>514.41814530127544</v>
      </c>
      <c r="DJ20" s="53">
        <f>IF(DJ$10="",0,IF(DJ$10&lt;эффект_кВт!$U$10,0,IF(DJ$10=эффект_кВт!$U$10,энергоконтракт!$R$26*главная!$N$37,DI20*POWER(1+SUMIFS(главная!$39:$39,главная!$9:$9,"&lt;="&amp;DJ$9,главная!$10:$10,"&gt;="&amp;DJ$9),1/12))))</f>
        <v>516.92210163525942</v>
      </c>
      <c r="DK20" s="53">
        <f>IF(DK$10="",0,IF(DK$10&lt;эффект_кВт!$U$10,0,IF(DK$10=эффект_кВт!$U$10,энергоконтракт!$R$26*главная!$N$37,DJ20*POWER(1+SUMIFS(главная!$39:$39,главная!$9:$9,"&lt;="&amp;DK$9,главная!$10:$10,"&gt;="&amp;DK$9),1/12))))</f>
        <v>519.43824610331239</v>
      </c>
      <c r="DL20" s="53">
        <f>IF(DL$10="",0,IF(DL$10&lt;эффект_кВт!$U$10,0,IF(DL$10=эффект_кВт!$U$10,энергоконтракт!$R$26*главная!$N$37,DK20*POWER(1+SUMIFS(главная!$39:$39,главная!$9:$9,"&lt;="&amp;DL$9,главная!$10:$10,"&gt;="&amp;DL$9),1/12))))</f>
        <v>521.96663803179342</v>
      </c>
      <c r="DM20" s="53">
        <f>IF(DM$10="",0,IF(DM$10&lt;эффект_кВт!$U$10,0,IF(DM$10=эффект_кВт!$U$10,энергоконтракт!$R$26*главная!$N$37,DL20*POWER(1+SUMIFS(главная!$39:$39,главная!$9:$9,"&lt;="&amp;DM$9,главная!$10:$10,"&gt;="&amp;DM$9),1/12))))</f>
        <v>524.50733703583523</v>
      </c>
      <c r="DN20" s="53">
        <f>IF(DN$10="",0,IF(DN$10&lt;эффект_кВт!$U$10,0,IF(DN$10=эффект_кВт!$U$10,энергоконтракт!$R$26*главная!$N$37,DM20*POWER(1+SUMIFS(главная!$39:$39,главная!$9:$9,"&lt;="&amp;DN$9,главная!$10:$10,"&gt;="&amp;DN$9),1/12))))</f>
        <v>527.06040302075064</v>
      </c>
      <c r="DO20" s="53">
        <f>IF(DO$10="",0,IF(DO$10&lt;эффект_кВт!$U$10,0,IF(DO$10=эффект_кВт!$U$10,энергоконтракт!$R$26*главная!$N$37,DN20*POWER(1+SUMIFS(главная!$39:$39,главная!$9:$9,"&lt;="&amp;DO$9,главная!$10:$10,"&gt;="&amp;DO$9),1/12))))</f>
        <v>529.62589618344418</v>
      </c>
      <c r="DP20" s="53">
        <f>IF(DP$10="",0,IF(DP$10&lt;эффект_кВт!$U$10,0,IF(DP$10=эффект_кВт!$U$10,энергоконтракт!$R$26*главная!$N$37,DO20*POWER(1+SUMIFS(главная!$39:$39,главная!$9:$9,"&lt;="&amp;DP$9,главная!$10:$10,"&gt;="&amp;DP$9),1/12))))</f>
        <v>532.2038770138322</v>
      </c>
      <c r="DQ20" s="53">
        <f>IF(DQ$10="",0,IF(DQ$10&lt;эффект_кВт!$U$10,0,IF(DQ$10=эффект_кВт!$U$10,энергоконтракт!$R$26*главная!$N$37,DP20*POWER(1+SUMIFS(главная!$39:$39,главная!$9:$9,"&lt;="&amp;DQ$9,главная!$10:$10,"&gt;="&amp;DQ$9),1/12))))</f>
        <v>534.79440629626868</v>
      </c>
      <c r="DR20" s="53">
        <f>IF(DR$10="",0,IF(DR$10&lt;эффект_кВт!$U$10,0,IF(DR$10=эффект_кВт!$U$10,энергоконтракт!$R$26*главная!$N$37,DQ20*POWER(1+SUMIFS(главная!$39:$39,главная!$9:$9,"&lt;="&amp;DR$9,главная!$10:$10,"&gt;="&amp;DR$9),1/12))))</f>
        <v>537.3975451109784</v>
      </c>
      <c r="DS20" s="53">
        <f>IF(DS$10="",0,IF(DS$10&lt;эффект_кВт!$U$10,0,IF(DS$10=эффект_кВт!$U$10,энергоконтракт!$R$26*главная!$N$37,DR20*POWER(1+SUMIFS(главная!$39:$39,главная!$9:$9,"&lt;="&amp;DS$9,главная!$10:$10,"&gt;="&amp;DS$9),1/12))))</f>
        <v>540.01335483549735</v>
      </c>
      <c r="DT20" s="53">
        <f>IF(DT$10="",0,IF(DT$10&lt;эффект_кВт!$U$10,0,IF(DT$10=эффект_кВт!$U$10,энергоконтракт!$R$26*главная!$N$37,DS20*POWER(1+SUMIFS(главная!$39:$39,главная!$9:$9,"&lt;="&amp;DT$9,главная!$10:$10,"&gt;="&amp;DT$9),1/12))))</f>
        <v>542.64189714611962</v>
      </c>
      <c r="DU20" s="53">
        <f>IF(DU$10="",0,IF(DU$10&lt;эффект_кВт!$U$10,0,IF(DU$10=эффект_кВт!$U$10,энергоконтракт!$R$26*главная!$N$37,DT20*POWER(1+SUMIFS(главная!$39:$39,главная!$9:$9,"&lt;="&amp;DU$9,главная!$10:$10,"&gt;="&amp;DU$9),1/12))))</f>
        <v>545.28323401935199</v>
      </c>
      <c r="DV20" s="53">
        <f>IF(DV$10="",0,IF(DV$10&lt;эффект_кВт!$U$10,0,IF(DV$10=эффект_кВт!$U$10,энергоконтракт!$R$26*главная!$N$37,DU20*POWER(1+SUMIFS(главная!$39:$39,главная!$9:$9,"&lt;="&amp;DV$9,главная!$10:$10,"&gt;="&amp;DV$9),1/12))))</f>
        <v>547.93742773337499</v>
      </c>
      <c r="DW20" s="53">
        <f>IF(DW$10="",0,IF(DW$10&lt;эффект_кВт!$U$10,0,IF(DW$10=эффект_кВт!$U$10,энергоконтракт!$R$26*главная!$N$37,DV20*POWER(1+SUMIFS(главная!$39:$39,главная!$9:$9,"&lt;="&amp;DW$9,главная!$10:$10,"&gt;="&amp;DW$9),1/12))))</f>
        <v>550.6045408695112</v>
      </c>
      <c r="DX20" s="53">
        <f>IF(DX$10="",0,IF(DX$10&lt;эффект_кВт!$U$10,0,IF(DX$10=эффект_кВт!$U$10,энергоконтракт!$R$26*главная!$N$37,DW20*POWER(1+SUMIFS(главная!$39:$39,главная!$9:$9,"&lt;="&amp;DX$9,главная!$10:$10,"&gt;="&amp;DX$9),1/12))))</f>
        <v>553.28463631370107</v>
      </c>
      <c r="DY20" s="53">
        <f>IF(DY$10="",0,IF(DY$10&lt;эффект_кВт!$U$10,0,IF(DY$10=эффект_кВт!$U$10,энергоконтракт!$R$26*главная!$N$37,DX20*POWER(1+SUMIFS(главная!$39:$39,главная!$9:$9,"&lt;="&amp;DY$9,главная!$10:$10,"&gt;="&amp;DY$9),1/12))))</f>
        <v>555.97777725798539</v>
      </c>
      <c r="DZ20" s="53">
        <f>IF(DZ$10="",0,IF(DZ$10&lt;эффект_кВт!$U$10,0,IF(DZ$10=эффект_кВт!$U$10,энергоконтракт!$R$26*главная!$N$37,DY20*POWER(1+SUMIFS(главная!$39:$39,главная!$9:$9,"&lt;="&amp;DZ$9,главная!$10:$10,"&gt;="&amp;DZ$9),1/12))))</f>
        <v>558.68402720199572</v>
      </c>
      <c r="EA20" s="53">
        <f>IF(EA$10="",0,IF(EA$10&lt;эффект_кВт!$U$10,0,IF(EA$10=эффект_кВт!$U$10,энергоконтракт!$R$26*главная!$N$37,DZ20*POWER(1+SUMIFS(главная!$39:$39,главная!$9:$9,"&lt;="&amp;EA$9,главная!$10:$10,"&gt;="&amp;EA$9),1/12))))</f>
        <v>561.40344995445093</v>
      </c>
      <c r="EB20" s="53">
        <f>IF(EB$10="",0,IF(EB$10&lt;эффект_кВт!$U$10,0,IF(EB$10=эффект_кВт!$U$10,энергоконтракт!$R$26*главная!$N$37,EA20*POWER(1+SUMIFS(главная!$39:$39,главная!$9:$9,"&lt;="&amp;EB$9,главная!$10:$10,"&gt;="&amp;EB$9),1/12))))</f>
        <v>564.13610963466226</v>
      </c>
      <c r="EC20" s="53">
        <f>IF(EC$10="",0,IF(EC$10&lt;эффект_кВт!$U$10,0,IF(EC$10=эффект_кВт!$U$10,энергоконтракт!$R$26*главная!$N$37,EB20*POWER(1+SUMIFS(главная!$39:$39,главная!$9:$9,"&lt;="&amp;EC$9,главная!$10:$10,"&gt;="&amp;EC$9),1/12))))</f>
        <v>566.88207067404494</v>
      </c>
      <c r="ED20" s="53">
        <f>IF(ED$10="",0,IF(ED$10&lt;эффект_кВт!$U$10,0,IF(ED$10=эффект_кВт!$U$10,энергоконтракт!$R$26*главная!$N$37,EC20*POWER(1+SUMIFS(главная!$39:$39,главная!$9:$9,"&lt;="&amp;ED$9,главная!$10:$10,"&gt;="&amp;ED$9),1/12))))</f>
        <v>569.6413978176372</v>
      </c>
      <c r="EE20" s="53">
        <f>IF(EE$10="",0,IF(EE$10&lt;эффект_кВт!$U$10,0,IF(EE$10=эффект_кВт!$U$10,энергоконтракт!$R$26*главная!$N$37,ED20*POWER(1+SUMIFS(главная!$39:$39,главная!$9:$9,"&lt;="&amp;EE$9,главная!$10:$10,"&gt;="&amp;EE$9),1/12))))</f>
        <v>572.41415612562719</v>
      </c>
      <c r="EF20" s="53">
        <f>IF(EF$10="",0,IF(EF$10&lt;эффект_кВт!$U$10,0,IF(EF$10=эффект_кВт!$U$10,энергоконтракт!$R$26*главная!$N$37,EE20*POWER(1+SUMIFS(главная!$39:$39,главная!$9:$9,"&lt;="&amp;EF$9,главная!$10:$10,"&gt;="&amp;EF$9),1/12))))</f>
        <v>575.20041097488684</v>
      </c>
      <c r="EG20" s="53">
        <f>IF(EG$10="",0,IF(EG$10&lt;эффект_кВт!$U$10,0,IF(EG$10=эффект_кВт!$U$10,энергоконтракт!$R$26*главная!$N$37,EF20*POWER(1+SUMIFS(главная!$39:$39,главная!$9:$9,"&lt;="&amp;EG$9,главная!$10:$10,"&gt;="&amp;EG$9),1/12))))</f>
        <v>578.00022806051322</v>
      </c>
      <c r="EH20" s="53">
        <f>IF(EH$10="",0,IF(EH$10&lt;эффект_кВт!$U$10,0,IF(EH$10=эффект_кВт!$U$10,энергоконтракт!$R$26*главная!$N$37,EG20*POWER(1+SUMIFS(главная!$39:$39,главная!$9:$9,"&lt;="&amp;EH$9,главная!$10:$10,"&gt;="&amp;EH$9),1/12))))</f>
        <v>580.81367339737756</v>
      </c>
      <c r="EI20" s="53">
        <f>IF(EI$10="",0,IF(EI$10&lt;эффект_кВт!$U$10,0,IF(EI$10=эффект_кВт!$U$10,энергоконтракт!$R$26*главная!$N$37,EH20*POWER(1+SUMIFS(главная!$39:$39,главная!$9:$9,"&lt;="&amp;EI$9,главная!$10:$10,"&gt;="&amp;EI$9),1/12))))</f>
        <v>583.64081332168189</v>
      </c>
      <c r="EJ20" s="53">
        <f>IF(EJ$10="",0,IF(EJ$10&lt;эффект_кВт!$U$10,0,IF(EJ$10=эффект_кВт!$U$10,энергоконтракт!$R$26*главная!$N$37,EI20*POWER(1+SUMIFS(главная!$39:$39,главная!$9:$9,"&lt;="&amp;EJ$9,главная!$10:$10,"&gt;="&amp;EJ$9),1/12))))</f>
        <v>586.48171449252311</v>
      </c>
      <c r="EK20" s="53">
        <f>IF(EK$10="",0,IF(EK$10&lt;эффект_кВт!$U$10,0,IF(EK$10=эффект_кВт!$U$10,энергоконтракт!$R$26*главная!$N$37,EJ20*POWER(1+SUMIFS(главная!$39:$39,главная!$9:$9,"&lt;="&amp;EK$9,главная!$10:$10,"&gt;="&amp;EK$9),1/12))))</f>
        <v>589.33644389346455</v>
      </c>
      <c r="EL20" s="53">
        <f>IF(EL$10="",0,IF(EL$10&lt;эффект_кВт!$U$10,0,IF(EL$10=эффект_кВт!$U$10,энергоконтракт!$R$26*главная!$N$37,EK20*POWER(1+SUMIFS(главная!$39:$39,главная!$9:$9,"&lt;="&amp;EL$9,главная!$10:$10,"&gt;="&amp;EL$9),1/12))))</f>
        <v>592.20506883411542</v>
      </c>
      <c r="EM20" s="53">
        <f>IF(EM$10="",0,IF(EM$10&lt;эффект_кВт!$U$10,0,IF(EM$10=эффект_кВт!$U$10,энергоконтракт!$R$26*главная!$N$37,EL20*POWER(1+SUMIFS(главная!$39:$39,главная!$9:$9,"&lt;="&amp;EM$9,главная!$10:$10,"&gt;="&amp;EM$9),1/12))))</f>
        <v>595.08765695171792</v>
      </c>
      <c r="EN20" s="53">
        <f>IF(EN$10="",0,IF(EN$10&lt;эффект_кВт!$U$10,0,IF(EN$10=эффект_кВт!$U$10,энергоконтракт!$R$26*главная!$N$37,EM20*POWER(1+SUMIFS(главная!$39:$39,главная!$9:$9,"&lt;="&amp;EN$9,главная!$10:$10,"&gt;="&amp;EN$9),1/12))))</f>
        <v>597.98427621274197</v>
      </c>
      <c r="EO20" s="53">
        <f>IF(EO$10="",0,IF(EO$10&lt;эффект_кВт!$U$10,0,IF(EO$10=эффект_кВт!$U$10,энергоконтракт!$R$26*главная!$N$37,EN20*POWER(1+SUMIFS(главная!$39:$39,главная!$9:$9,"&lt;="&amp;EO$9,главная!$10:$10,"&gt;="&amp;EO$9),1/12))))</f>
        <v>600.8949949144876</v>
      </c>
      <c r="EP20" s="53">
        <f>IF(EP$10="",0,IF(EP$10&lt;эффект_кВт!$U$10,0,IF(EP$10=эффект_кВт!$U$10,энергоконтракт!$R$26*главная!$N$37,EO20*POWER(1+SUMIFS(главная!$39:$39,главная!$9:$9,"&lt;="&amp;EP$9,главная!$10:$10,"&gt;="&amp;EP$9),1/12))))</f>
        <v>603.81988168669545</v>
      </c>
      <c r="EQ20" s="53">
        <f>IF(EQ$10="",0,IF(EQ$10&lt;эффект_кВт!$U$10,0,IF(EQ$10=эффект_кВт!$U$10,энергоконтракт!$R$26*главная!$N$37,EP20*POWER(1+SUMIFS(главная!$39:$39,главная!$9:$9,"&lt;="&amp;EQ$9,главная!$10:$10,"&gt;="&amp;EQ$9),1/12))))</f>
        <v>606.75900549316486</v>
      </c>
      <c r="ER20" s="53">
        <f>IF(ER$10="",0,IF(ER$10&lt;эффект_кВт!$U$10,0,IF(ER$10=эффект_кВт!$U$10,энергоконтракт!$R$26*главная!$N$37,EQ20*POWER(1+SUMIFS(главная!$39:$39,главная!$9:$9,"&lt;="&amp;ER$9,главная!$10:$10,"&gt;="&amp;ER$9),1/12))))</f>
        <v>609.7124356333801</v>
      </c>
      <c r="ES20" s="53">
        <f>IF(ES$10="",0,IF(ES$10&lt;эффект_кВт!$U$10,0,IF(ES$10=эффект_кВт!$U$10,энергоконтракт!$R$26*главная!$N$37,ER20*POWER(1+SUMIFS(главная!$39:$39,главная!$9:$9,"&lt;="&amp;ES$9,главная!$10:$10,"&gt;="&amp;ES$9),1/12))))</f>
        <v>612.68024174414404</v>
      </c>
      <c r="ET20" s="53">
        <f>IF(ET$10="",0,IF(ET$10&lt;эффект_кВт!$U$10,0,IF(ET$10=эффект_кВт!$U$10,энергоконтракт!$R$26*главная!$N$37,ES20*POWER(1+SUMIFS(главная!$39:$39,главная!$9:$9,"&lt;="&amp;ET$9,главная!$10:$10,"&gt;="&amp;ET$9),1/12))))</f>
        <v>615.66249380122031</v>
      </c>
      <c r="EU20" s="53">
        <f>IF(EU$10="",0,IF(EU$10&lt;эффект_кВт!$U$10,0,IF(EU$10=эффект_кВт!$U$10,энергоконтракт!$R$26*главная!$N$37,ET20*POWER(1+SUMIFS(главная!$39:$39,главная!$9:$9,"&lt;="&amp;EU$9,главная!$10:$10,"&gt;="&amp;EU$9),1/12))))</f>
        <v>618.65926212098293</v>
      </c>
      <c r="EV20" s="53">
        <f>IF(EV$10="",0,IF(EV$10&lt;эффект_кВт!$U$10,0,IF(EV$10=эффект_кВт!$U$10,энергоконтракт!$R$26*главная!$N$37,EU20*POWER(1+SUMIFS(главная!$39:$39,главная!$9:$9,"&lt;="&amp;EV$9,главная!$10:$10,"&gt;="&amp;EV$9),1/12))))</f>
        <v>621.67061736207461</v>
      </c>
      <c r="EW20" s="53">
        <f>IF(EW$10="",0,IF(EW$10&lt;эффект_кВт!$U$10,0,IF(EW$10=эффект_кВт!$U$10,энергоконтракт!$R$26*главная!$N$37,EV20*POWER(1+SUMIFS(главная!$39:$39,главная!$9:$9,"&lt;="&amp;EW$9,главная!$10:$10,"&gt;="&amp;EW$9),1/12))))</f>
        <v>624.69663052707256</v>
      </c>
      <c r="EX20" s="53">
        <f>IF(EX$10="",0,IF(EX$10&lt;эффект_кВт!$U$10,0,IF(EX$10=эффект_кВт!$U$10,энергоконтракт!$R$26*главная!$N$37,EW20*POWER(1+SUMIFS(главная!$39:$39,главная!$9:$9,"&lt;="&amp;EX$9,главная!$10:$10,"&gt;="&amp;EX$9),1/12))))</f>
        <v>627.73737296416255</v>
      </c>
      <c r="EY20" s="53">
        <f>IF(EY$10="",0,IF(EY$10&lt;эффект_кВт!$U$10,0,IF(EY$10=эффект_кВт!$U$10,энергоконтракт!$R$26*главная!$N$37,EX20*POWER(1+SUMIFS(главная!$39:$39,главная!$9:$9,"&lt;="&amp;EY$9,главная!$10:$10,"&gt;="&amp;EY$9),1/12))))</f>
        <v>630.79291636882124</v>
      </c>
      <c r="EZ20" s="53">
        <f>IF(EZ$10="",0,IF(EZ$10&lt;эффект_кВт!$U$10,0,IF(EZ$10=эффект_кВт!$U$10,энергоконтракт!$R$26*главная!$N$37,EY20*POWER(1+SUMIFS(главная!$39:$39,главная!$9:$9,"&lt;="&amp;EZ$9,главная!$10:$10,"&gt;="&amp;EZ$9),1/12))))</f>
        <v>633.86333278550671</v>
      </c>
      <c r="FA20" s="53">
        <f>IF(FA$10="",0,IF(FA$10&lt;эффект_кВт!$U$10,0,IF(FA$10=эффект_кВт!$U$10,энергоконтракт!$R$26*главная!$N$37,EZ20*POWER(1+SUMIFS(главная!$39:$39,главная!$9:$9,"&lt;="&amp;FA$9,главная!$10:$10,"&gt;="&amp;FA$9),1/12))))</f>
        <v>636.94869460935706</v>
      </c>
      <c r="FB20" s="53">
        <f>IF(FB$10="",0,IF(FB$10&lt;эффект_кВт!$U$10,0,IF(FB$10=эффект_кВт!$U$10,энергоконтракт!$R$26*главная!$N$37,FA20*POWER(1+SUMIFS(главная!$39:$39,главная!$9:$9,"&lt;="&amp;FB$9,главная!$10:$10,"&gt;="&amp;FB$9),1/12))))</f>
        <v>640.04907458789739</v>
      </c>
      <c r="FC20" s="53">
        <f>IF(FC$10="",0,IF(FC$10&lt;эффект_кВт!$U$10,0,IF(FC$10=эффект_кВт!$U$10,энергоконтракт!$R$26*главная!$N$37,FB20*POWER(1+SUMIFS(главная!$39:$39,главная!$9:$9,"&lt;="&amp;FC$9,главная!$10:$10,"&gt;="&amp;FC$9),1/12))))</f>
        <v>643.16454582275503</v>
      </c>
      <c r="FD20" s="53">
        <f>IF(FD$10="",0,IF(FD$10&lt;эффект_кВт!$U$10,0,IF(FD$10=эффект_кВт!$U$10,энергоконтракт!$R$26*главная!$N$37,FC20*POWER(1+SUMIFS(главная!$39:$39,главная!$9:$9,"&lt;="&amp;FD$9,главная!$10:$10,"&gt;="&amp;FD$9),1/12))))</f>
        <v>646.29518177138323</v>
      </c>
      <c r="FE20" s="53">
        <f>IF(FE$10="",0,IF(FE$10&lt;эффект_кВт!$U$10,0,IF(FE$10=эффект_кВт!$U$10,энергоконтракт!$R$26*главная!$N$37,FD20*POWER(1+SUMIFS(главная!$39:$39,главная!$9:$9,"&lt;="&amp;FE$9,главная!$10:$10,"&gt;="&amp;FE$9),1/12))))</f>
        <v>649.44105624879296</v>
      </c>
      <c r="FF20" s="53">
        <f>IF(FF$10="",0,IF(FF$10&lt;эффект_кВт!$U$10,0,IF(FF$10=эффект_кВт!$U$10,энергоконтракт!$R$26*главная!$N$37,FE20*POWER(1+SUMIFS(главная!$39:$39,главная!$9:$9,"&lt;="&amp;FF$9,главная!$10:$10,"&gt;="&amp;FF$9),1/12))))</f>
        <v>652.60224342929371</v>
      </c>
      <c r="FG20" s="53">
        <f>IF(FG$10="",0,IF(FG$10&lt;эффект_кВт!$U$10,0,IF(FG$10=эффект_кВт!$U$10,энергоконтракт!$R$26*главная!$N$37,FF20*POWER(1+SUMIFS(главная!$39:$39,главная!$9:$9,"&lt;="&amp;FG$9,главная!$10:$10,"&gt;="&amp;FG$9),1/12))))</f>
        <v>655.77881784824206</v>
      </c>
      <c r="FH20" s="53">
        <f>IF(FH$10="",0,IF(FH$10&lt;эффект_кВт!$U$10,0,IF(FH$10=эффект_кВт!$U$10,энергоконтракт!$R$26*главная!$N$37,FG20*POWER(1+SUMIFS(главная!$39:$39,главная!$9:$9,"&lt;="&amp;FH$9,главная!$10:$10,"&gt;="&amp;FH$9),1/12))))</f>
        <v>658.97085440379931</v>
      </c>
      <c r="FI20" s="53">
        <f>IF(FI$10="",0,IF(FI$10&lt;эффект_кВт!$U$10,0,IF(FI$10=эффект_кВт!$U$10,энергоконтракт!$R$26*главная!$N$37,FH20*POWER(1+SUMIFS(главная!$39:$39,главная!$9:$9,"&lt;="&amp;FI$9,главная!$10:$10,"&gt;="&amp;FI$9),1/12))))</f>
        <v>662.17842835869715</v>
      </c>
      <c r="FJ20" s="53">
        <f>IF(FJ$10="",0,IF(FJ$10&lt;эффект_кВт!$U$10,0,IF(FJ$10=эффект_кВт!$U$10,энергоконтракт!$R$26*главная!$N$37,FI20*POWER(1+SUMIFS(главная!$39:$39,главная!$9:$9,"&lt;="&amp;FJ$9,главная!$10:$10,"&gt;="&amp;FJ$9),1/12))))</f>
        <v>665.40161534201252</v>
      </c>
      <c r="FK20" s="53">
        <f>IF(FK$10="",0,IF(FK$10&lt;эффект_кВт!$U$10,0,IF(FK$10=эффект_кВт!$U$10,энергоконтракт!$R$26*главная!$N$37,FJ20*POWER(1+SUMIFS(главная!$39:$39,главная!$9:$9,"&lt;="&amp;FK$9,главная!$10:$10,"&gt;="&amp;FK$9),1/12))))</f>
        <v>668.6404913509507</v>
      </c>
      <c r="FL20" s="53">
        <f>IF(FL$10="",0,IF(FL$10&lt;эффект_кВт!$U$10,0,IF(FL$10=эффект_кВт!$U$10,энергоконтракт!$R$26*главная!$N$37,FK20*POWER(1+SUMIFS(главная!$39:$39,главная!$9:$9,"&lt;="&amp;FL$9,главная!$10:$10,"&gt;="&amp;FL$9),1/12))))</f>
        <v>671.89513275263732</v>
      </c>
      <c r="FM20" s="53">
        <f>IF(FM$10="",0,IF(FM$10&lt;эффект_кВт!$U$10,0,IF(FM$10=эффект_кВт!$U$10,энергоконтракт!$R$26*главная!$N$37,FL20*POWER(1+SUMIFS(главная!$39:$39,главная!$9:$9,"&lt;="&amp;FM$9,главная!$10:$10,"&gt;="&amp;FM$9),1/12))))</f>
        <v>675.16561628591865</v>
      </c>
      <c r="FN20" s="53">
        <f>IF(FN$10="",0,IF(FN$10&lt;эффект_кВт!$U$10,0,IF(FN$10=эффект_кВт!$U$10,энергоконтракт!$R$26*главная!$N$37,FM20*POWER(1+SUMIFS(главная!$39:$39,главная!$9:$9,"&lt;="&amp;FN$9,главная!$10:$10,"&gt;="&amp;FN$9),1/12))))</f>
        <v>678.45201906317141</v>
      </c>
      <c r="FO20" s="53">
        <f>IF(FO$10="",0,IF(FO$10&lt;эффект_кВт!$U$10,0,IF(FO$10=эффект_кВт!$U$10,энергоконтракт!$R$26*главная!$N$37,FN20*POWER(1+SUMIFS(главная!$39:$39,главная!$9:$9,"&lt;="&amp;FO$9,главная!$10:$10,"&gt;="&amp;FO$9),1/12))))</f>
        <v>681.75441857212047</v>
      </c>
      <c r="FP20" s="53">
        <f>IF(FP$10="",0,IF(FP$10&lt;эффект_кВт!$U$10,0,IF(FP$10=эффект_кВт!$U$10,энергоконтракт!$R$26*главная!$N$37,FO20*POWER(1+SUMIFS(главная!$39:$39,главная!$9:$9,"&lt;="&amp;FP$9,главная!$10:$10,"&gt;="&amp;FP$9),1/12))))</f>
        <v>685.07289267766635</v>
      </c>
      <c r="FQ20" s="53">
        <f>IF(FQ$10="",0,IF(FQ$10&lt;эффект_кВт!$U$10,0,IF(FQ$10=эффект_кВт!$U$10,энергоконтракт!$R$26*главная!$N$37,FP20*POWER(1+SUMIFS(главная!$39:$39,главная!$9:$9,"&lt;="&amp;FQ$9,главная!$10:$10,"&gt;="&amp;FQ$9),1/12))))</f>
        <v>688.40751962372076</v>
      </c>
      <c r="FR20" s="53">
        <f>IF(FR$10="",0,IF(FR$10&lt;эффект_кВт!$U$10,0,IF(FR$10=эффект_кВт!$U$10,энергоконтракт!$R$26*главная!$N$37,FQ20*POWER(1+SUMIFS(главная!$39:$39,главная!$9:$9,"&lt;="&amp;FR$9,главная!$10:$10,"&gt;="&amp;FR$9),1/12))))</f>
        <v>691.75837803505158</v>
      </c>
      <c r="FS20" s="53">
        <f>IF(FS$10="",0,IF(FS$10&lt;эффект_кВт!$U$10,0,IF(FS$10=эффект_кВт!$U$10,энергоконтракт!$R$26*главная!$N$37,FR20*POWER(1+SUMIFS(главная!$39:$39,главная!$9:$9,"&lt;="&amp;FS$9,главная!$10:$10,"&gt;="&amp;FS$9),1/12))))</f>
        <v>695.12554691913692</v>
      </c>
      <c r="FT20" s="53">
        <f>IF(FT$10="",0,IF(FT$10&lt;эффект_кВт!$U$10,0,IF(FT$10=эффект_кВт!$U$10,энергоконтракт!$R$26*главная!$N$37,FS20*POWER(1+SUMIFS(главная!$39:$39,главная!$9:$9,"&lt;="&amp;FT$9,главная!$10:$10,"&gt;="&amp;FT$9),1/12))))</f>
        <v>698.50910566802759</v>
      </c>
      <c r="FU20" s="53">
        <f>IF(FU$10="",0,IF(FU$10&lt;эффект_кВт!$U$10,0,IF(FU$10=эффект_кВт!$U$10,энергоконтракт!$R$26*главная!$N$37,FT20*POWER(1+SUMIFS(главная!$39:$39,главная!$9:$9,"&lt;="&amp;FU$9,главная!$10:$10,"&gt;="&amp;FU$9),1/12))))</f>
        <v>701.90913406021923</v>
      </c>
      <c r="FV20" s="53">
        <f>IF(FV$10="",0,IF(FV$10&lt;эффект_кВт!$U$10,0,IF(FV$10=эффект_кВт!$U$10,энергоконтракт!$R$26*главная!$N$37,FU20*POWER(1+SUMIFS(главная!$39:$39,главная!$9:$9,"&lt;="&amp;FV$9,главная!$10:$10,"&gt;="&amp;FV$9),1/12))))</f>
        <v>705.32571226253344</v>
      </c>
      <c r="FW20" s="53">
        <f>IF(FW$10="",0,IF(FW$10&lt;эффект_кВт!$U$10,0,IF(FW$10=эффект_кВт!$U$10,энергоконтракт!$R$26*главная!$N$37,FV20*POWER(1+SUMIFS(главная!$39:$39,главная!$9:$9,"&lt;="&amp;FW$9,главная!$10:$10,"&gt;="&amp;FW$9),1/12))))</f>
        <v>708.7589208320079</v>
      </c>
      <c r="FX20" s="53">
        <f>IF(FX$10="",0,IF(FX$10&lt;эффект_кВт!$U$10,0,IF(FX$10=эффект_кВт!$U$10,энергоконтракт!$R$26*главная!$N$37,FW20*POWER(1+SUMIFS(главная!$39:$39,главная!$9:$9,"&lt;="&amp;FX$9,главная!$10:$10,"&gt;="&amp;FX$9),1/12))))</f>
        <v>712.20884071779562</v>
      </c>
      <c r="FY20" s="53">
        <f>IF(FY$10="",0,IF(FY$10&lt;эффект_кВт!$U$10,0,IF(FY$10=эффект_кВт!$U$10,энергоконтракт!$R$26*главная!$N$37,FX20*POWER(1+SUMIFS(главная!$39:$39,главная!$9:$9,"&lt;="&amp;FY$9,главная!$10:$10,"&gt;="&amp;FY$9),1/12))))</f>
        <v>715.67555326307388</v>
      </c>
      <c r="FZ20" s="53">
        <f>IF(FZ$10="",0,IF(FZ$10&lt;эффект_кВт!$U$10,0,IF(FZ$10=эффект_кВт!$U$10,энергоконтракт!$R$26*главная!$N$37,FY20*POWER(1+SUMIFS(главная!$39:$39,главная!$9:$9,"&lt;="&amp;FZ$9,главная!$10:$10,"&gt;="&amp;FZ$9),1/12))))</f>
        <v>719.15914020696175</v>
      </c>
      <c r="GA20" s="53">
        <f>IF(GA$10="",0,IF(GA$10&lt;эффект_кВт!$U$10,0,IF(GA$10=эффект_кВт!$U$10,энергоконтракт!$R$26*главная!$N$37,FZ20*POWER(1+SUMIFS(главная!$39:$39,главная!$9:$9,"&lt;="&amp;GA$9,главная!$10:$10,"&gt;="&amp;GA$9),1/12))))</f>
        <v>722.65968368644781</v>
      </c>
      <c r="GB20" s="53">
        <f>IF(GB$10="",0,IF(GB$10&lt;эффект_кВт!$U$10,0,IF(GB$10=эффект_кВт!$U$10,энергоконтракт!$R$26*главная!$N$37,GA20*POWER(1+SUMIFS(главная!$39:$39,главная!$9:$9,"&lt;="&amp;GB$9,главная!$10:$10,"&gt;="&amp;GB$9),1/12))))</f>
        <v>726.17726623832641</v>
      </c>
      <c r="GC20" s="53">
        <f>IF(GC$10="",0,IF(GC$10&lt;эффект_кВт!$U$10,0,IF(GC$10=эффект_кВт!$U$10,энергоконтракт!$R$26*главная!$N$37,GB20*POWER(1+SUMIFS(главная!$39:$39,главная!$9:$9,"&lt;="&amp;GC$9,главная!$10:$10,"&gt;="&amp;GC$9),1/12))))</f>
        <v>729.71197080114405</v>
      </c>
      <c r="GD20" s="53">
        <f>IF(GD$10="",0,IF(GD$10&lt;эффект_кВт!$U$10,0,IF(GD$10=эффект_кВт!$U$10,энергоконтракт!$R$26*главная!$N$37,GC20*POWER(1+SUMIFS(главная!$39:$39,главная!$9:$9,"&lt;="&amp;GD$9,главная!$10:$10,"&gt;="&amp;GD$9),1/12))))</f>
        <v>733.26388071715473</v>
      </c>
      <c r="GE20" s="53">
        <f>IF(GE$10="",0,IF(GE$10&lt;эффект_кВт!$U$10,0,IF(GE$10=эффект_кВт!$U$10,энергоконтракт!$R$26*главная!$N$37,GD20*POWER(1+SUMIFS(главная!$39:$39,главная!$9:$9,"&lt;="&amp;GE$9,главная!$10:$10,"&gt;="&amp;GE$9),1/12))))</f>
        <v>736.83307973428521</v>
      </c>
      <c r="GF20" s="53">
        <f>IF(GF$10="",0,IF(GF$10&lt;эффект_кВт!$U$10,0,IF(GF$10=эффект_кВт!$U$10,энергоконтракт!$R$26*главная!$N$37,GE20*POWER(1+SUMIFS(главная!$39:$39,главная!$9:$9,"&lt;="&amp;GF$9,главная!$10:$10,"&gt;="&amp;GF$9),1/12))))</f>
        <v>740.41965200810932</v>
      </c>
      <c r="GG20" s="53">
        <f>IF(GG$10="",0,IF(GG$10&lt;эффект_кВт!$U$10,0,IF(GG$10=эффект_кВт!$U$10,энергоконтракт!$R$26*главная!$N$37,GF20*POWER(1+SUMIFS(главная!$39:$39,главная!$9:$9,"&lt;="&amp;GG$9,главная!$10:$10,"&gt;="&amp;GG$9),1/12))))</f>
        <v>744.02368210383247</v>
      </c>
      <c r="GH20" s="53">
        <f>IF(GH$10="",0,IF(GH$10&lt;эффект_кВт!$U$10,0,IF(GH$10=эффект_кВт!$U$10,энергоконтракт!$R$26*главная!$N$37,GG20*POWER(1+SUMIFS(главная!$39:$39,главная!$9:$9,"&lt;="&amp;GH$9,главная!$10:$10,"&gt;="&amp;GH$9),1/12))))</f>
        <v>747.64525499828562</v>
      </c>
      <c r="GI20" s="53">
        <f>IF(GI$10="",0,IF(GI$10&lt;эффект_кВт!$U$10,0,IF(GI$10=эффект_кВт!$U$10,энергоконтракт!$R$26*главная!$N$37,GH20*POWER(1+SUMIFS(главная!$39:$39,главная!$9:$9,"&lt;="&amp;GI$9,главная!$10:$10,"&gt;="&amp;GI$9),1/12))))</f>
        <v>751.28445608192862</v>
      </c>
      <c r="GJ20" s="53">
        <f>IF(GJ$10="",0,IF(GJ$10&lt;эффект_кВт!$U$10,0,IF(GJ$10=эффект_кВт!$U$10,энергоконтракт!$R$26*главная!$N$37,GI20*POWER(1+SUMIFS(главная!$39:$39,главная!$9:$9,"&lt;="&amp;GJ$9,главная!$10:$10,"&gt;="&amp;GJ$9),1/12))))</f>
        <v>754.9413711608637</v>
      </c>
      <c r="GK20" s="53">
        <f>IF(GK$10="",0,IF(GK$10&lt;эффект_кВт!$U$10,0,IF(GK$10=эффект_кВт!$U$10,энергоконтракт!$R$26*главная!$N$37,GJ20*POWER(1+SUMIFS(главная!$39:$39,главная!$9:$9,"&lt;="&amp;GK$9,главная!$10:$10,"&gt;="&amp;GK$9),1/12))))</f>
        <v>758.6160864588586</v>
      </c>
      <c r="GL20" s="53">
        <f>IF(GL$10="",0,IF(GL$10&lt;эффект_кВт!$U$10,0,IF(GL$10=эффект_кВт!$U$10,энергоконтракт!$R$26*главная!$N$37,GK20*POWER(1+SUMIFS(главная!$39:$39,главная!$9:$9,"&lt;="&amp;GL$9,главная!$10:$10,"&gt;="&amp;GL$9),1/12))))</f>
        <v>762.30868861937972</v>
      </c>
      <c r="GM20" s="53">
        <f>IF(GM$10="",0,IF(GM$10&lt;эффект_кВт!$U$10,0,IF(GM$10=эффект_кВт!$U$10,энергоконтракт!$R$26*главная!$N$37,GL20*POWER(1+SUMIFS(главная!$39:$39,главная!$9:$9,"&lt;="&amp;GM$9,главная!$10:$10,"&gt;="&amp;GM$9),1/12))))</f>
        <v>764.18874749528618</v>
      </c>
      <c r="GN20" s="53">
        <f>IF(GN$10="",0,IF(GN$10&lt;эффект_кВт!$U$10,0,IF(GN$10=эффект_кВт!$U$10,энергоконтракт!$R$26*главная!$N$37,GM20*POWER(1+SUMIFS(главная!$39:$39,главная!$9:$9,"&lt;="&amp;GN$9,главная!$10:$10,"&gt;="&amp;GN$9),1/12))))</f>
        <v>766.07344310356837</v>
      </c>
      <c r="GO20" s="53">
        <f>IF(GO$10="",0,IF(GO$10&lt;эффект_кВт!$U$10,0,IF(GO$10=эффект_кВт!$U$10,энергоконтракт!$R$26*главная!$N$37,GN20*POWER(1+SUMIFS(главная!$39:$39,главная!$9:$9,"&lt;="&amp;GO$9,главная!$10:$10,"&gt;="&amp;GO$9),1/12))))</f>
        <v>767.96278687965935</v>
      </c>
      <c r="GP20" s="53">
        <f>IF(GP$10="",0,IF(GP$10&lt;эффект_кВт!$U$10,0,IF(GP$10=эффект_кВт!$U$10,энергоконтракт!$R$26*главная!$N$37,GO20*POWER(1+SUMIFS(главная!$39:$39,главная!$9:$9,"&lt;="&amp;GP$9,главная!$10:$10,"&gt;="&amp;GP$9),1/12))))</f>
        <v>769.85679028719471</v>
      </c>
      <c r="GQ20" s="53">
        <f>IF(GQ$10="",0,IF(GQ$10&lt;эффект_кВт!$U$10,0,IF(GQ$10=эффект_кВт!$U$10,энергоконтракт!$R$26*главная!$N$37,GP20*POWER(1+SUMIFS(главная!$39:$39,главная!$9:$9,"&lt;="&amp;GQ$9,главная!$10:$10,"&gt;="&amp;GQ$9),1/12))))</f>
        <v>771.75546481808271</v>
      </c>
      <c r="GR20" s="53">
        <f>IF(GR$10="",0,IF(GR$10&lt;эффект_кВт!$U$10,0,IF(GR$10=эффект_кВт!$U$10,энергоконтракт!$R$26*главная!$N$37,GQ20*POWER(1+SUMIFS(главная!$39:$39,главная!$9:$9,"&lt;="&amp;GR$9,главная!$10:$10,"&gt;="&amp;GR$9),1/12))))</f>
        <v>773.65882199257373</v>
      </c>
      <c r="GS20" s="53">
        <f>IF(GS$10="",0,IF(GS$10&lt;эффект_кВт!$U$10,0,IF(GS$10=эффект_кВт!$U$10,энергоконтракт!$R$26*главная!$N$37,GR20*POWER(1+SUMIFS(главная!$39:$39,главная!$9:$9,"&lt;="&amp;GS$9,главная!$10:$10,"&gt;="&amp;GS$9),1/12))))</f>
        <v>775.56687335933009</v>
      </c>
      <c r="GT20" s="53">
        <f>IF(GT$10="",0,IF(GT$10&lt;эффект_кВт!$U$10,0,IF(GT$10=эффект_кВт!$U$10,энергоконтракт!$R$26*главная!$N$37,GS20*POWER(1+SUMIFS(главная!$39:$39,главная!$9:$9,"&lt;="&amp;GT$9,главная!$10:$10,"&gt;="&amp;GT$9),1/12))))</f>
        <v>777.47963049549628</v>
      </c>
      <c r="GU20" s="53">
        <f>IF(GU$10="",0,IF(GU$10&lt;эффект_кВт!$U$10,0,IF(GU$10=эффект_кВт!$U$10,энергоконтракт!$R$26*главная!$N$37,GT20*POWER(1+SUMIFS(главная!$39:$39,главная!$9:$9,"&lt;="&amp;GU$9,главная!$10:$10,"&gt;="&amp;GU$9),1/12))))</f>
        <v>779.39710500676915</v>
      </c>
      <c r="GV20" s="53">
        <f>IF(GV$10="",0,IF(GV$10&lt;эффект_кВт!$U$10,0,IF(GV$10=эффект_кВт!$U$10,энергоконтракт!$R$26*главная!$N$37,GU20*POWER(1+SUMIFS(главная!$39:$39,главная!$9:$9,"&lt;="&amp;GV$9,главная!$10:$10,"&gt;="&amp;GV$9),1/12))))</f>
        <v>781.31930852746837</v>
      </c>
      <c r="GW20" s="53">
        <f>IF(GW$10="",0,IF(GW$10&lt;эффект_кВт!$U$10,0,IF(GW$10=эффект_кВт!$U$10,энергоконтракт!$R$26*главная!$N$37,GV20*POWER(1+SUMIFS(главная!$39:$39,главная!$9:$9,"&lt;="&amp;GW$9,главная!$10:$10,"&gt;="&amp;GW$9),1/12))))</f>
        <v>783.24625272060689</v>
      </c>
      <c r="GX20" s="53">
        <f>IF(GX$10="",0,IF(GX$10&lt;эффект_кВт!$U$10,0,IF(GX$10=эффект_кВт!$U$10,энергоконтракт!$R$26*главная!$N$37,GW20*POWER(1+SUMIFS(главная!$39:$39,главная!$9:$9,"&lt;="&amp;GX$9,главная!$10:$10,"&gt;="&amp;GX$9),1/12))))</f>
        <v>785.17794927796183</v>
      </c>
      <c r="GY20" s="53">
        <f>IF(GY$10="",0,IF(GY$10&lt;эффект_кВт!$U$10,0,IF(GY$10=эффект_кВт!$U$10,энергоконтракт!$R$26*главная!$N$37,GX20*POWER(1+SUMIFS(главная!$39:$39,главная!$9:$9,"&lt;="&amp;GY$9,главная!$10:$10,"&gt;="&amp;GY$9),1/12))))</f>
        <v>787.11440992014548</v>
      </c>
      <c r="GZ20" s="53">
        <f>IF(GZ$10="",0,IF(GZ$10&lt;эффект_кВт!$U$10,0,IF(GZ$10=эффект_кВт!$U$10,энергоконтракт!$R$26*главная!$N$37,GY20*POWER(1+SUMIFS(главная!$39:$39,главная!$9:$9,"&lt;="&amp;GZ$9,главная!$10:$10,"&gt;="&amp;GZ$9),1/12))))</f>
        <v>789.05564639667614</v>
      </c>
      <c r="HA20" s="53">
        <f>IF(HA$10="",0,IF(HA$10&lt;эффект_кВт!$U$10,0,IF(HA$10=эффект_кВт!$U$10,энергоконтракт!$R$26*главная!$N$37,GZ20*POWER(1+SUMIFS(главная!$39:$39,главная!$9:$9,"&lt;="&amp;HA$9,главная!$10:$10,"&gt;="&amp;HA$9),1/12))))</f>
        <v>791.00167048604976</v>
      </c>
      <c r="HB20" s="53">
        <f>IF(HB$10="",0,IF(HB$10&lt;эффект_кВт!$U$10,0,IF(HB$10=эффект_кВт!$U$10,энергоконтракт!$R$26*главная!$N$37,HA20*POWER(1+SUMIFS(главная!$39:$39,главная!$9:$9,"&lt;="&amp;HB$9,главная!$10:$10,"&gt;="&amp;HB$9),1/12))))</f>
        <v>792.95249399581121</v>
      </c>
      <c r="HC20" s="53">
        <f>IF(HC$10="",0,IF(HC$10&lt;эффект_кВт!$U$10,0,IF(HC$10=эффект_кВт!$U$10,энергоконтракт!$R$26*главная!$N$37,HB20*POWER(1+SUMIFS(главная!$39:$39,главная!$9:$9,"&lt;="&amp;HC$9,главная!$10:$10,"&gt;="&amp;HC$9),1/12))))</f>
        <v>794.90812876262589</v>
      </c>
      <c r="HD20" s="53">
        <f>IF(HD$10="",0,IF(HD$10&lt;эффект_кВт!$U$10,0,IF(HD$10=эффект_кВт!$U$10,энергоконтракт!$R$26*главная!$N$37,HC20*POWER(1+SUMIFS(главная!$39:$39,главная!$9:$9,"&lt;="&amp;HD$9,главная!$10:$10,"&gt;="&amp;HD$9),1/12))))</f>
        <v>796.86858665235161</v>
      </c>
      <c r="HE20" s="53">
        <f>IF(HE$10="",0,IF(HE$10&lt;эффект_кВт!$U$10,0,IF(HE$10=эффект_кВт!$U$10,энергоконтракт!$R$26*главная!$N$37,HD20*POWER(1+SUMIFS(главная!$39:$39,главная!$9:$9,"&lt;="&amp;HE$9,главная!$10:$10,"&gt;="&amp;HE$9),1/12))))</f>
        <v>798.83387956011063</v>
      </c>
      <c r="HF20" s="53">
        <f>IF(HF$10="",0,IF(HF$10&lt;эффект_кВт!$U$10,0,IF(HF$10=эффект_кВт!$U$10,энергоконтракт!$R$26*главная!$N$37,HE20*POWER(1+SUMIFS(главная!$39:$39,главная!$9:$9,"&lt;="&amp;HF$9,главная!$10:$10,"&gt;="&amp;HF$9),1/12))))</f>
        <v>800.80401941036178</v>
      </c>
      <c r="HG20" s="53">
        <f>IF(HG$10="",0,IF(HG$10&lt;эффект_кВт!$U$10,0,IF(HG$10=эффект_кВт!$U$10,энергоконтракт!$R$26*главная!$N$37,HF20*POWER(1+SUMIFS(главная!$39:$39,главная!$9:$9,"&lt;="&amp;HG$9,главная!$10:$10,"&gt;="&amp;HG$9),1/12))))</f>
        <v>802.77901815697282</v>
      </c>
      <c r="HH20" s="53">
        <f>IF(HH$10="",0,IF(HH$10&lt;эффект_кВт!$U$10,0,IF(HH$10=эффект_кВт!$U$10,энергоконтракт!$R$26*главная!$N$37,HG20*POWER(1+SUMIFS(главная!$39:$39,главная!$9:$9,"&lt;="&amp;HH$9,главная!$10:$10,"&gt;="&amp;HH$9),1/12))))</f>
        <v>804.75888778329295</v>
      </c>
      <c r="HI20" s="53">
        <f>IF(HI$10="",0,IF(HI$10&lt;эффект_кВт!$U$10,0,IF(HI$10=эффект_кВт!$U$10,энергоконтракт!$R$26*главная!$N$37,HH20*POWER(1+SUMIFS(главная!$39:$39,главная!$9:$9,"&lt;="&amp;HI$9,главная!$10:$10,"&gt;="&amp;HI$9),1/12))))</f>
        <v>806.74364030222557</v>
      </c>
      <c r="HJ20" s="53">
        <f>IF(HJ$10="",0,IF(HJ$10&lt;эффект_кВт!$U$10,0,IF(HJ$10=эффект_кВт!$U$10,энергоконтракт!$R$26*главная!$N$37,HI20*POWER(1+SUMIFS(главная!$39:$39,главная!$9:$9,"&lt;="&amp;HJ$9,главная!$10:$10,"&gt;="&amp;HJ$9),1/12))))</f>
        <v>808.73328775630114</v>
      </c>
      <c r="HK20" s="53">
        <f>IF(HK$10="",0,IF(HK$10&lt;эффект_кВт!$U$10,0,IF(HK$10=эффект_кВт!$U$10,энергоконтракт!$R$26*главная!$N$37,HJ20*POWER(1+SUMIFS(главная!$39:$39,главная!$9:$9,"&lt;="&amp;HK$9,главная!$10:$10,"&gt;="&amp;HK$9),1/12))))</f>
        <v>0</v>
      </c>
      <c r="HL20" s="53">
        <f>IF(HL$10="",0,IF(HL$10&lt;эффект_кВт!$U$10,0,IF(HL$10=эффект_кВт!$U$10,энергоконтракт!$R$26*главная!$N$37,HK20*POWER(1+SUMIFS(главная!$39:$39,главная!$9:$9,"&lt;="&amp;HL$9,главная!$10:$10,"&gt;="&amp;HL$9),1/12))))</f>
        <v>0</v>
      </c>
      <c r="HM20" s="53">
        <f>IF(HM$10="",0,IF(HM$10&lt;эффект_кВт!$U$10,0,IF(HM$10=эффект_кВт!$U$10,энергоконтракт!$R$26*главная!$N$37,HL20*POWER(1+SUMIFS(главная!$39:$39,главная!$9:$9,"&lt;="&amp;HM$9,главная!$10:$10,"&gt;="&amp;HM$9),1/12))))</f>
        <v>0</v>
      </c>
      <c r="HN20" s="53">
        <f>IF(HN$10="",0,IF(HN$10&lt;эффект_кВт!$U$10,0,IF(HN$10=эффект_кВт!$U$10,энергоконтракт!$R$26*главная!$N$37,HM20*POWER(1+SUMIFS(главная!$39:$39,главная!$9:$9,"&lt;="&amp;HN$9,главная!$10:$10,"&gt;="&amp;HN$9),1/12))))</f>
        <v>0</v>
      </c>
      <c r="HO20" s="53">
        <f>IF(HO$10="",0,IF(HO$10&lt;эффект_кВт!$U$10,0,IF(HO$10=эффект_кВт!$U$10,энергоконтракт!$R$26*главная!$N$37,HN20*POWER(1+SUMIFS(главная!$39:$39,главная!$9:$9,"&lt;="&amp;HO$9,главная!$10:$10,"&gt;="&amp;HO$9),1/12))))</f>
        <v>0</v>
      </c>
      <c r="HP20" s="53">
        <f>IF(HP$10="",0,IF(HP$10&lt;эффект_кВт!$U$10,0,IF(HP$10=эффект_кВт!$U$10,энергоконтракт!$R$26*главная!$N$37,HO20*POWER(1+SUMIFS(главная!$39:$39,главная!$9:$9,"&lt;="&amp;HP$9,главная!$10:$10,"&gt;="&amp;HP$9),1/12))))</f>
        <v>0</v>
      </c>
      <c r="HQ20" s="53">
        <f>IF(HQ$10="",0,IF(HQ$10&lt;эффект_кВт!$U$10,0,IF(HQ$10=эффект_кВт!$U$10,энергоконтракт!$R$26*главная!$N$37,HP20*POWER(1+SUMIFS(главная!$39:$39,главная!$9:$9,"&lt;="&amp;HQ$9,главная!$10:$10,"&gt;="&amp;HQ$9),1/12))))</f>
        <v>0</v>
      </c>
      <c r="HR20" s="53">
        <f>IF(HR$10="",0,IF(HR$10&lt;эффект_кВт!$U$10,0,IF(HR$10=эффект_кВт!$U$10,энергоконтракт!$R$26*главная!$N$37,HQ20*POWER(1+SUMIFS(главная!$39:$39,главная!$9:$9,"&lt;="&amp;HR$9,главная!$10:$10,"&gt;="&amp;HR$9),1/12))))</f>
        <v>0</v>
      </c>
      <c r="HS20" s="53">
        <f>IF(HS$10="",0,IF(HS$10&lt;эффект_кВт!$U$10,0,IF(HS$10=эффект_кВт!$U$10,энергоконтракт!$R$26*главная!$N$37,HR20*POWER(1+SUMIFS(главная!$39:$39,главная!$9:$9,"&lt;="&amp;HS$9,главная!$10:$10,"&gt;="&amp;HS$9),1/12))))</f>
        <v>0</v>
      </c>
      <c r="HT20" s="53">
        <f>IF(HT$10="",0,IF(HT$10&lt;эффект_кВт!$U$10,0,IF(HT$10=эффект_кВт!$U$10,энергоконтракт!$R$26*главная!$N$37,HS20*POWER(1+SUMIFS(главная!$39:$39,главная!$9:$9,"&lt;="&amp;HT$9,главная!$10:$10,"&gt;="&amp;HT$9),1/12))))</f>
        <v>0</v>
      </c>
      <c r="HU20" s="53">
        <f>IF(HU$10="",0,IF(HU$10&lt;эффект_кВт!$U$10,0,IF(HU$10=эффект_кВт!$U$10,энергоконтракт!$R$26*главная!$N$37,HT20*POWER(1+SUMIFS(главная!$39:$39,главная!$9:$9,"&lt;="&amp;HU$9,главная!$10:$10,"&gt;="&amp;HU$9),1/12))))</f>
        <v>0</v>
      </c>
      <c r="HV20" s="53">
        <f>IF(HV$10="",0,IF(HV$10&lt;эффект_кВт!$U$10,0,IF(HV$10=эффект_кВт!$U$10,энергоконтракт!$R$26*главная!$N$37,HU20*POWER(1+SUMIFS(главная!$39:$39,главная!$9:$9,"&lt;="&amp;HV$9,главная!$10:$10,"&gt;="&amp;HV$9),1/12))))</f>
        <v>0</v>
      </c>
      <c r="HW20" s="53">
        <f>IF(HW$10="",0,IF(HW$10&lt;эффект_кВт!$U$10,0,IF(HW$10=эффект_кВт!$U$10,энергоконтракт!$R$26*главная!$N$37,HV20*POWER(1+SUMIFS(главная!$39:$39,главная!$9:$9,"&lt;="&amp;HW$9,главная!$10:$10,"&gt;="&amp;HW$9),1/12))))</f>
        <v>0</v>
      </c>
      <c r="HX20" s="53">
        <f>IF(HX$10="",0,IF(HX$10&lt;эффект_кВт!$U$10,0,IF(HX$10=эффект_кВт!$U$10,энергоконтракт!$R$26*главная!$N$37,HW20*POWER(1+SUMIFS(главная!$39:$39,главная!$9:$9,"&lt;="&amp;HX$9,главная!$10:$10,"&gt;="&amp;HX$9),1/12))))</f>
        <v>0</v>
      </c>
      <c r="HY20" s="53">
        <f>IF(HY$10="",0,IF(HY$10&lt;эффект_кВт!$U$10,0,IF(HY$10=эффект_кВт!$U$10,энергоконтракт!$R$26*главная!$N$37,HX20*POWER(1+SUMIFS(главная!$39:$39,главная!$9:$9,"&lt;="&amp;HY$9,главная!$10:$10,"&gt;="&amp;HY$9),1/12))))</f>
        <v>0</v>
      </c>
      <c r="HZ20" s="53">
        <f>IF(HZ$10="",0,IF(HZ$10&lt;эффект_кВт!$U$10,0,IF(HZ$10=эффект_кВт!$U$10,энергоконтракт!$R$26*главная!$N$37,HY20*POWER(1+SUMIFS(главная!$39:$39,главная!$9:$9,"&lt;="&amp;HZ$9,главная!$10:$10,"&gt;="&amp;HZ$9),1/12))))</f>
        <v>0</v>
      </c>
      <c r="IA20" s="53">
        <f>IF(IA$10="",0,IF(IA$10&lt;эффект_кВт!$U$10,0,IF(IA$10=эффект_кВт!$U$10,энергоконтракт!$R$26*главная!$N$37,HZ20*POWER(1+SUMIFS(главная!$39:$39,главная!$9:$9,"&lt;="&amp;IA$9,главная!$10:$10,"&gt;="&amp;IA$9),1/12))))</f>
        <v>0</v>
      </c>
      <c r="IB20" s="53">
        <f>IF(IB$10="",0,IF(IB$10&lt;эффект_кВт!$U$10,0,IF(IB$10=эффект_кВт!$U$10,энергоконтракт!$R$26*главная!$N$37,IA20*POWER(1+SUMIFS(главная!$39:$39,главная!$9:$9,"&lt;="&amp;IB$9,главная!$10:$10,"&gt;="&amp;IB$9),1/12))))</f>
        <v>0</v>
      </c>
      <c r="IC20" s="53">
        <f>IF(IC$10="",0,IF(IC$10&lt;эффект_кВт!$U$10,0,IF(IC$10=эффект_кВт!$U$10,энергоконтракт!$R$26*главная!$N$37,IB20*POWER(1+SUMIFS(главная!$39:$39,главная!$9:$9,"&lt;="&amp;IC$9,главная!$10:$10,"&gt;="&amp;IC$9),1/12))))</f>
        <v>0</v>
      </c>
      <c r="ID20" s="53">
        <f>IF(ID$10="",0,IF(ID$10&lt;эффект_кВт!$U$10,0,IF(ID$10=эффект_кВт!$U$10,энергоконтракт!$R$26*главная!$N$37,IC20*POWER(1+SUMIFS(главная!$39:$39,главная!$9:$9,"&lt;="&amp;ID$9,главная!$10:$10,"&gt;="&amp;ID$9),1/12))))</f>
        <v>0</v>
      </c>
      <c r="IE20" s="53">
        <f>IF(IE$10="",0,IF(IE$10&lt;эффект_кВт!$U$10,0,IF(IE$10=эффект_кВт!$U$10,энергоконтракт!$R$26*главная!$N$37,ID20*POWER(1+SUMIFS(главная!$39:$39,главная!$9:$9,"&lt;="&amp;IE$9,главная!$10:$10,"&gt;="&amp;IE$9),1/12))))</f>
        <v>0</v>
      </c>
      <c r="IF20" s="53">
        <f>IF(IF$10="",0,IF(IF$10&lt;эффект_кВт!$U$10,0,IF(IF$10=эффект_кВт!$U$10,энергоконтракт!$R$26*главная!$N$37,IE20*POWER(1+SUMIFS(главная!$39:$39,главная!$9:$9,"&lt;="&amp;IF$9,главная!$10:$10,"&gt;="&amp;IF$9),1/12))))</f>
        <v>0</v>
      </c>
      <c r="IG20" s="53">
        <f>IF(IG$10="",0,IF(IG$10&lt;эффект_кВт!$U$10,0,IF(IG$10=эффект_кВт!$U$10,энергоконтракт!$R$26*главная!$N$37,IF20*POWER(1+SUMIFS(главная!$39:$39,главная!$9:$9,"&lt;="&amp;IG$9,главная!$10:$10,"&gt;="&amp;IG$9),1/12))))</f>
        <v>0</v>
      </c>
      <c r="IH20" s="53">
        <f>IF(IH$10="",0,IF(IH$10&lt;эффект_кВт!$U$10,0,IF(IH$10=эффект_кВт!$U$10,энергоконтракт!$R$26*главная!$N$37,IG20*POWER(1+SUMIFS(главная!$39:$39,главная!$9:$9,"&lt;="&amp;IH$9,главная!$10:$10,"&gt;="&amp;IH$9),1/12))))</f>
        <v>0</v>
      </c>
      <c r="II20" s="53">
        <f>IF(II$10="",0,IF(II$10&lt;эффект_кВт!$U$10,0,IF(II$10=эффект_кВт!$U$10,энергоконтракт!$R$26*главная!$N$37,IH20*POWER(1+SUMIFS(главная!$39:$39,главная!$9:$9,"&lt;="&amp;II$9,главная!$10:$10,"&gt;="&amp;II$9),1/12))))</f>
        <v>0</v>
      </c>
      <c r="IJ20" s="53">
        <f>IF(IJ$10="",0,IF(IJ$10&lt;эффект_кВт!$U$10,0,IF(IJ$10=эффект_кВт!$U$10,энергоконтракт!$R$26*главная!$N$37,II20*POWER(1+SUMIFS(главная!$39:$39,главная!$9:$9,"&lt;="&amp;IJ$9,главная!$10:$10,"&gt;="&amp;IJ$9),1/12))))</f>
        <v>0</v>
      </c>
      <c r="IK20" s="53">
        <f>IF(IK$10="",0,IF(IK$10&lt;эффект_кВт!$U$10,0,IF(IK$10=эффект_кВт!$U$10,энергоконтракт!$R$26*главная!$N$37,IJ20*POWER(1+SUMIFS(главная!$39:$39,главная!$9:$9,"&lt;="&amp;IK$9,главная!$10:$10,"&gt;="&amp;IK$9),1/12))))</f>
        <v>0</v>
      </c>
      <c r="IL20" s="53">
        <f>IF(IL$10="",0,IF(IL$10&lt;эффект_кВт!$U$10,0,IF(IL$10=эффект_кВт!$U$10,энергоконтракт!$R$26*главная!$N$37,IK20*POWER(1+SUMIFS(главная!$39:$39,главная!$9:$9,"&lt;="&amp;IL$9,главная!$10:$10,"&gt;="&amp;IL$9),1/12))))</f>
        <v>0</v>
      </c>
      <c r="IM20" s="53">
        <f>IF(IM$10="",0,IF(IM$10&lt;эффект_кВт!$U$10,0,IF(IM$10=эффект_кВт!$U$10,энергоконтракт!$R$26*главная!$N$37,IL20*POWER(1+SUMIFS(главная!$39:$39,главная!$9:$9,"&lt;="&amp;IM$9,главная!$10:$10,"&gt;="&amp;IM$9),1/12))))</f>
        <v>0</v>
      </c>
      <c r="IN20" s="53">
        <f>IF(IN$10="",0,IF(IN$10&lt;эффект_кВт!$U$10,0,IF(IN$10=эффект_кВт!$U$10,энергоконтракт!$R$26*главная!$N$37,IM20*POWER(1+SUMIFS(главная!$39:$39,главная!$9:$9,"&lt;="&amp;IN$9,главная!$10:$10,"&gt;="&amp;IN$9),1/12))))</f>
        <v>0</v>
      </c>
      <c r="IO20" s="53">
        <f>IF(IO$10="",0,IF(IO$10&lt;эффект_кВт!$U$10,0,IF(IO$10=эффект_кВт!$U$10,энергоконтракт!$R$26*главная!$N$37,IN20*POWER(1+SUMIFS(главная!$39:$39,главная!$9:$9,"&lt;="&amp;IO$9,главная!$10:$10,"&gt;="&amp;IO$9),1/12))))</f>
        <v>0</v>
      </c>
      <c r="IP20" s="53">
        <f>IF(IP$10="",0,IF(IP$10&lt;эффект_кВт!$U$10,0,IF(IP$10=эффект_кВт!$U$10,энергоконтракт!$R$26*главная!$N$37,IO20*POWER(1+SUMIFS(главная!$39:$39,главная!$9:$9,"&lt;="&amp;IP$9,главная!$10:$10,"&gt;="&amp;IP$9),1/12))))</f>
        <v>0</v>
      </c>
      <c r="IQ20" s="53">
        <f>IF(IQ$10="",0,IF(IQ$10&lt;эффект_кВт!$U$10,0,IF(IQ$10=эффект_кВт!$U$10,энергоконтракт!$R$26*главная!$N$37,IP20*POWER(1+SUMIFS(главная!$39:$39,главная!$9:$9,"&lt;="&amp;IQ$9,главная!$10:$10,"&gt;="&amp;IQ$9),1/12))))</f>
        <v>0</v>
      </c>
      <c r="IR20" s="53">
        <f>IF(IR$10="",0,IF(IR$10&lt;эффект_кВт!$U$10,0,IF(IR$10=эффект_кВт!$U$10,энергоконтракт!$R$26*главная!$N$37,IQ20*POWER(1+SUMIFS(главная!$39:$39,главная!$9:$9,"&lt;="&amp;IR$9,главная!$10:$10,"&gt;="&amp;IR$9),1/12))))</f>
        <v>0</v>
      </c>
      <c r="IS20" s="53">
        <f>IF(IS$10="",0,IF(IS$10&lt;эффект_кВт!$U$10,0,IF(IS$10=эффект_кВт!$U$10,энергоконтракт!$R$26*главная!$N$37,IR20*POWER(1+SUMIFS(главная!$39:$39,главная!$9:$9,"&lt;="&amp;IS$9,главная!$10:$10,"&gt;="&amp;IS$9),1/12))))</f>
        <v>0</v>
      </c>
      <c r="IT20" s="53">
        <f>IF(IT$10="",0,IF(IT$10&lt;эффект_кВт!$U$10,0,IF(IT$10=эффект_кВт!$U$10,энергоконтракт!$R$26*главная!$N$37,IS20*POWER(1+SUMIFS(главная!$39:$39,главная!$9:$9,"&lt;="&amp;IT$9,главная!$10:$10,"&gt;="&amp;IT$9),1/12))))</f>
        <v>0</v>
      </c>
      <c r="IU20" s="53">
        <f>IF(IU$10="",0,IF(IU$10&lt;эффект_кВт!$U$10,0,IF(IU$10=эффект_кВт!$U$10,энергоконтракт!$R$26*главная!$N$37,IT20*POWER(1+SUMIFS(главная!$39:$39,главная!$9:$9,"&lt;="&amp;IU$9,главная!$10:$10,"&gt;="&amp;IU$9),1/12))))</f>
        <v>0</v>
      </c>
      <c r="IV20" s="53">
        <f>IF(IV$10="",0,IF(IV$10&lt;эффект_кВт!$U$10,0,IF(IV$10=эффект_кВт!$U$10,энергоконтракт!$R$26*главная!$N$37,IU20*POWER(1+SUMIFS(главная!$39:$39,главная!$9:$9,"&lt;="&amp;IV$9,главная!$10:$10,"&gt;="&amp;IV$9),1/12))))</f>
        <v>0</v>
      </c>
      <c r="IW20" s="53">
        <f>IF(IW$10="",0,IF(IW$10&lt;эффект_кВт!$U$10,0,IF(IW$10=эффект_кВт!$U$10,энергоконтракт!$R$26*главная!$N$37,IV20*POWER(1+SUMIFS(главная!$39:$39,главная!$9:$9,"&lt;="&amp;IW$9,главная!$10:$10,"&gt;="&amp;IW$9),1/12))))</f>
        <v>0</v>
      </c>
      <c r="IX20" s="53">
        <f>IF(IX$10="",0,IF(IX$10&lt;эффект_кВт!$U$10,0,IF(IX$10=эффект_кВт!$U$10,энергоконтракт!$R$26*главная!$N$37,IW20*POWER(1+SUMIFS(главная!$39:$39,главная!$9:$9,"&lt;="&amp;IX$9,главная!$10:$10,"&gt;="&amp;IX$9),1/12))))</f>
        <v>0</v>
      </c>
      <c r="IY20" s="53">
        <f>IF(IY$10="",0,IF(IY$10&lt;эффект_кВт!$U$10,0,IF(IY$10=эффект_кВт!$U$10,энергоконтракт!$R$26*главная!$N$37,IX20*POWER(1+SUMIFS(главная!$39:$39,главная!$9:$9,"&lt;="&amp;IY$9,главная!$10:$10,"&gt;="&amp;IY$9),1/12))))</f>
        <v>0</v>
      </c>
      <c r="IZ20" s="53">
        <f>IF(IZ$10="",0,IF(IZ$10&lt;эффект_кВт!$U$10,0,IF(IZ$10=эффект_кВт!$U$10,энергоконтракт!$R$26*главная!$N$37,IY20*POWER(1+SUMIFS(главная!$39:$39,главная!$9:$9,"&lt;="&amp;IZ$9,главная!$10:$10,"&gt;="&amp;IZ$9),1/12))))</f>
        <v>0</v>
      </c>
      <c r="JA20" s="53">
        <f>IF(JA$10="",0,IF(JA$10&lt;эффект_кВт!$U$10,0,IF(JA$10=эффект_кВт!$U$10,энергоконтракт!$R$26*главная!$N$37,IZ20*POWER(1+SUMIFS(главная!$39:$39,главная!$9:$9,"&lt;="&amp;JA$9,главная!$10:$10,"&gt;="&amp;JA$9),1/12))))</f>
        <v>0</v>
      </c>
      <c r="JB20" s="53">
        <f>IF(JB$10="",0,IF(JB$10&lt;эффект_кВт!$U$10,0,IF(JB$10=эффект_кВт!$U$10,энергоконтракт!$R$26*главная!$N$37,JA20*POWER(1+SUMIFS(главная!$39:$39,главная!$9:$9,"&lt;="&amp;JB$9,главная!$10:$10,"&gt;="&amp;JB$9),1/12))))</f>
        <v>0</v>
      </c>
      <c r="JC20" s="53">
        <f>IF(JC$10="",0,IF(JC$10&lt;эффект_кВт!$U$10,0,IF(JC$10=эффект_кВт!$U$10,энергоконтракт!$R$26*главная!$N$37,JB20*POWER(1+SUMIFS(главная!$39:$39,главная!$9:$9,"&lt;="&amp;JC$9,главная!$10:$10,"&gt;="&amp;JC$9),1/12))))</f>
        <v>0</v>
      </c>
      <c r="JD20" s="53">
        <f>IF(JD$10="",0,IF(JD$10&lt;эффект_кВт!$U$10,0,IF(JD$10=эффект_кВт!$U$10,энергоконтракт!$R$26*главная!$N$37,JC20*POWER(1+SUMIFS(главная!$39:$39,главная!$9:$9,"&lt;="&amp;JD$9,главная!$10:$10,"&gt;="&amp;JD$9),1/12))))</f>
        <v>0</v>
      </c>
      <c r="JE20" s="53">
        <f>IF(JE$10="",0,IF(JE$10&lt;эффект_кВт!$U$10,0,IF(JE$10=эффект_кВт!$U$10,энергоконтракт!$R$26*главная!$N$37,JD20*POWER(1+SUMIFS(главная!$39:$39,главная!$9:$9,"&lt;="&amp;JE$9,главная!$10:$10,"&gt;="&amp;JE$9),1/12))))</f>
        <v>0</v>
      </c>
      <c r="JF20" s="53">
        <f>IF(JF$10="",0,IF(JF$10&lt;эффект_кВт!$U$10,0,IF(JF$10=эффект_кВт!$U$10,энергоконтракт!$R$26*главная!$N$37,JE20*POWER(1+SUMIFS(главная!$39:$39,главная!$9:$9,"&lt;="&amp;JF$9,главная!$10:$10,"&gt;="&amp;JF$9),1/12))))</f>
        <v>0</v>
      </c>
      <c r="JG20" s="53">
        <f>IF(JG$10="",0,IF(JG$10&lt;эффект_кВт!$U$10,0,IF(JG$10=эффект_кВт!$U$10,энергоконтракт!$R$26*главная!$N$37,JF20*POWER(1+SUMIFS(главная!$39:$39,главная!$9:$9,"&lt;="&amp;JG$9,главная!$10:$10,"&gt;="&amp;JG$9),1/12))))</f>
        <v>0</v>
      </c>
      <c r="JH20" s="53">
        <f>IF(JH$10="",0,IF(JH$10&lt;эффект_кВт!$U$10,0,IF(JH$10=эффект_кВт!$U$10,энергоконтракт!$R$26*главная!$N$37,JG20*POWER(1+SUMIFS(главная!$39:$39,главная!$9:$9,"&lt;="&amp;JH$9,главная!$10:$10,"&gt;="&amp;JH$9),1/12))))</f>
        <v>0</v>
      </c>
      <c r="JI20" s="53">
        <f>IF(JI$10="",0,IF(JI$10&lt;эффект_кВт!$U$10,0,IF(JI$10=эффект_кВт!$U$10,энергоконтракт!$R$26*главная!$N$37,JH20*POWER(1+SUMIFS(главная!$39:$39,главная!$9:$9,"&lt;="&amp;JI$9,главная!$10:$10,"&gt;="&amp;JI$9),1/12))))</f>
        <v>0</v>
      </c>
      <c r="JJ20" s="53">
        <f>IF(JJ$10="",0,IF(JJ$10&lt;эффект_кВт!$U$10,0,IF(JJ$10=эффект_кВт!$U$10,энергоконтракт!$R$26*главная!$N$37,JI20*POWER(1+SUMIFS(главная!$39:$39,главная!$9:$9,"&lt;="&amp;JJ$9,главная!$10:$10,"&gt;="&amp;JJ$9),1/12))))</f>
        <v>0</v>
      </c>
      <c r="JK20" s="53">
        <f>IF(JK$10="",0,IF(JK$10&lt;эффект_кВт!$U$10,0,IF(JK$10=эффект_кВт!$U$10,энергоконтракт!$R$26*главная!$N$37,JJ20*POWER(1+SUMIFS(главная!$39:$39,главная!$9:$9,"&lt;="&amp;JK$9,главная!$10:$10,"&gt;="&amp;JK$9),1/12))))</f>
        <v>0</v>
      </c>
      <c r="JL20" s="53">
        <f>IF(JL$10="",0,IF(JL$10&lt;эффект_кВт!$U$10,0,IF(JL$10=эффект_кВт!$U$10,энергоконтракт!$R$26*главная!$N$37,JK20*POWER(1+SUMIFS(главная!$39:$39,главная!$9:$9,"&lt;="&amp;JL$9,главная!$10:$10,"&gt;="&amp;JL$9),1/12))))</f>
        <v>0</v>
      </c>
      <c r="JM20" s="53">
        <f>IF(JM$10="",0,IF(JM$10&lt;эффект_кВт!$U$10,0,IF(JM$10=эффект_кВт!$U$10,энергоконтракт!$R$26*главная!$N$37,JL20*POWER(1+SUMIFS(главная!$39:$39,главная!$9:$9,"&lt;="&amp;JM$9,главная!$10:$10,"&gt;="&amp;JM$9),1/12))))</f>
        <v>0</v>
      </c>
      <c r="JN20" s="53">
        <f>IF(JN$10="",0,IF(JN$10&lt;эффект_кВт!$U$10,0,IF(JN$10=эффект_кВт!$U$10,энергоконтракт!$R$26*главная!$N$37,JM20*POWER(1+SUMIFS(главная!$39:$39,главная!$9:$9,"&lt;="&amp;JN$9,главная!$10:$10,"&gt;="&amp;JN$9),1/12))))</f>
        <v>0</v>
      </c>
      <c r="JO20" s="53">
        <f>IF(JO$10="",0,IF(JO$10&lt;эффект_кВт!$U$10,0,IF(JO$10=эффект_кВт!$U$10,энергоконтракт!$R$26*главная!$N$37,JN20*POWER(1+SUMIFS(главная!$39:$39,главная!$9:$9,"&lt;="&amp;JO$9,главная!$10:$10,"&gt;="&amp;JO$9),1/12))))</f>
        <v>0</v>
      </c>
      <c r="JP20" s="53">
        <f>IF(JP$10="",0,IF(JP$10&lt;эффект_кВт!$U$10,0,IF(JP$10=эффект_кВт!$U$10,энергоконтракт!$R$26*главная!$N$37,JO20*POWER(1+SUMIFS(главная!$39:$39,главная!$9:$9,"&lt;="&amp;JP$9,главная!$10:$10,"&gt;="&amp;JP$9),1/12))))</f>
        <v>0</v>
      </c>
      <c r="JQ20" s="53">
        <f>IF(JQ$10="",0,IF(JQ$10&lt;эффект_кВт!$U$10,0,IF(JQ$10=эффект_кВт!$U$10,энергоконтракт!$R$26*главная!$N$37,JP20*POWER(1+SUMIFS(главная!$39:$39,главная!$9:$9,"&lt;="&amp;JQ$9,главная!$10:$10,"&gt;="&amp;JQ$9),1/12))))</f>
        <v>0</v>
      </c>
      <c r="JR20" s="53">
        <f>IF(JR$10="",0,IF(JR$10&lt;эффект_кВт!$U$10,0,IF(JR$10=эффект_кВт!$U$10,энергоконтракт!$R$26*главная!$N$37,JQ20*POWER(1+SUMIFS(главная!$39:$39,главная!$9:$9,"&lt;="&amp;JR$9,главная!$10:$10,"&gt;="&amp;JR$9),1/12))))</f>
        <v>0</v>
      </c>
      <c r="JS20" s="53">
        <f>IF(JS$10="",0,IF(JS$10&lt;эффект_кВт!$U$10,0,IF(JS$10=эффект_кВт!$U$10,энергоконтракт!$R$26*главная!$N$37,JR20*POWER(1+SUMIFS(главная!$39:$39,главная!$9:$9,"&lt;="&amp;JS$9,главная!$10:$10,"&gt;="&amp;JS$9),1/12))))</f>
        <v>0</v>
      </c>
      <c r="JT20" s="53">
        <f>IF(JT$10="",0,IF(JT$10&lt;эффект_кВт!$U$10,0,IF(JT$10=эффект_кВт!$U$10,энергоконтракт!$R$26*главная!$N$37,JS20*POWER(1+SUMIFS(главная!$39:$39,главная!$9:$9,"&lt;="&amp;JT$9,главная!$10:$10,"&gt;="&amp;JT$9),1/12))))</f>
        <v>0</v>
      </c>
      <c r="JU20" s="53">
        <f>IF(JU$10="",0,IF(JU$10&lt;эффект_кВт!$U$10,0,IF(JU$10=эффект_кВт!$U$10,энергоконтракт!$R$26*главная!$N$37,JT20*POWER(1+SUMIFS(главная!$39:$39,главная!$9:$9,"&lt;="&amp;JU$9,главная!$10:$10,"&gt;="&amp;JU$9),1/12))))</f>
        <v>0</v>
      </c>
      <c r="JV20" s="53">
        <f>IF(JV$10="",0,IF(JV$10&lt;эффект_кВт!$U$10,0,IF(JV$10=эффект_кВт!$U$10,энергоконтракт!$R$26*главная!$N$37,JU20*POWER(1+SUMIFS(главная!$39:$39,главная!$9:$9,"&lt;="&amp;JV$9,главная!$10:$10,"&gt;="&amp;JV$9),1/12))))</f>
        <v>0</v>
      </c>
      <c r="JW20" s="53">
        <f>IF(JW$10="",0,IF(JW$10&lt;эффект_кВт!$U$10,0,IF(JW$10=эффект_кВт!$U$10,энергоконтракт!$R$26*главная!$N$37,JV20*POWER(1+SUMIFS(главная!$39:$39,главная!$9:$9,"&lt;="&amp;JW$9,главная!$10:$10,"&gt;="&amp;JW$9),1/12))))</f>
        <v>0</v>
      </c>
      <c r="JX20" s="53">
        <f>IF(JX$10="",0,IF(JX$10&lt;эффект_кВт!$U$10,0,IF(JX$10=эффект_кВт!$U$10,энергоконтракт!$R$26*главная!$N$37,JW20*POWER(1+SUMIFS(главная!$39:$39,главная!$9:$9,"&lt;="&amp;JX$9,главная!$10:$10,"&gt;="&amp;JX$9),1/12))))</f>
        <v>0</v>
      </c>
      <c r="JY20" s="53">
        <f>IF(JY$10="",0,IF(JY$10&lt;эффект_кВт!$U$10,0,IF(JY$10=эффект_кВт!$U$10,энергоконтракт!$R$26*главная!$N$37,JX20*POWER(1+SUMIFS(главная!$39:$39,главная!$9:$9,"&lt;="&amp;JY$9,главная!$10:$10,"&gt;="&amp;JY$9),1/12))))</f>
        <v>0</v>
      </c>
      <c r="JZ20" s="53">
        <f>IF(JZ$10="",0,IF(JZ$10&lt;эффект_кВт!$U$10,0,IF(JZ$10=эффект_кВт!$U$10,энергоконтракт!$R$26*главная!$N$37,JY20*POWER(1+SUMIFS(главная!$39:$39,главная!$9:$9,"&lt;="&amp;JZ$9,главная!$10:$10,"&gt;="&amp;JZ$9),1/12))))</f>
        <v>0</v>
      </c>
      <c r="KA20" s="53">
        <f>IF(KA$10="",0,IF(KA$10&lt;эффект_кВт!$U$10,0,IF(KA$10=эффект_кВт!$U$10,энергоконтракт!$R$26*главная!$N$37,JZ20*POWER(1+SUMIFS(главная!$39:$39,главная!$9:$9,"&lt;="&amp;KA$9,главная!$10:$10,"&gt;="&amp;KA$9),1/12))))</f>
        <v>0</v>
      </c>
      <c r="KB20" s="53">
        <f>IF(KB$10="",0,IF(KB$10&lt;эффект_кВт!$U$10,0,IF(KB$10=эффект_кВт!$U$10,энергоконтракт!$R$26*главная!$N$37,KA20*POWER(1+SUMIFS(главная!$39:$39,главная!$9:$9,"&lt;="&amp;KB$9,главная!$10:$10,"&gt;="&amp;KB$9),1/12))))</f>
        <v>0</v>
      </c>
      <c r="KC20" s="53">
        <f>IF(KC$10="",0,IF(KC$10&lt;эффект_кВт!$U$10,0,IF(KC$10=эффект_кВт!$U$10,энергоконтракт!$R$26*главная!$N$37,KB20*POWER(1+SUMIFS(главная!$39:$39,главная!$9:$9,"&lt;="&amp;KC$9,главная!$10:$10,"&gt;="&amp;KC$9),1/12))))</f>
        <v>0</v>
      </c>
      <c r="KD20" s="53">
        <f>IF(KD$10="",0,IF(KD$10&lt;эффект_кВт!$U$10,0,IF(KD$10=эффект_кВт!$U$10,энергоконтракт!$R$26*главная!$N$37,KC20*POWER(1+SUMIFS(главная!$39:$39,главная!$9:$9,"&lt;="&amp;KD$9,главная!$10:$10,"&gt;="&amp;KD$9),1/12))))</f>
        <v>0</v>
      </c>
      <c r="KE20" s="53">
        <f>IF(KE$10="",0,IF(KE$10&lt;эффект_кВт!$U$10,0,IF(KE$10=эффект_кВт!$U$10,энергоконтракт!$R$26*главная!$N$37,KD20*POWER(1+SUMIFS(главная!$39:$39,главная!$9:$9,"&lt;="&amp;KE$9,главная!$10:$10,"&gt;="&amp;KE$9),1/12))))</f>
        <v>0</v>
      </c>
      <c r="KF20" s="53">
        <f>IF(KF$10="",0,IF(KF$10&lt;эффект_кВт!$U$10,0,IF(KF$10=эффект_кВт!$U$10,энергоконтракт!$R$26*главная!$N$37,KE20*POWER(1+SUMIFS(главная!$39:$39,главная!$9:$9,"&lt;="&amp;KF$9,главная!$10:$10,"&gt;="&amp;KF$9),1/12))))</f>
        <v>0</v>
      </c>
      <c r="KG20" s="53">
        <f>IF(KG$10="",0,IF(KG$10&lt;эффект_кВт!$U$10,0,IF(KG$10=эффект_кВт!$U$10,энергоконтракт!$R$26*главная!$N$37,KF20*POWER(1+SUMIFS(главная!$39:$39,главная!$9:$9,"&lt;="&amp;KG$9,главная!$10:$10,"&gt;="&amp;KG$9),1/12))))</f>
        <v>0</v>
      </c>
      <c r="KH20" s="53">
        <f>IF(KH$10="",0,IF(KH$10&lt;эффект_кВт!$U$10,0,IF(KH$10=эффект_кВт!$U$10,энергоконтракт!$R$26*главная!$N$37,KG20*POWER(1+SUMIFS(главная!$39:$39,главная!$9:$9,"&lt;="&amp;KH$9,главная!$10:$10,"&gt;="&amp;KH$9),1/12))))</f>
        <v>0</v>
      </c>
      <c r="KI20" s="53">
        <f>IF(KI$10="",0,IF(KI$10&lt;эффект_кВт!$U$10,0,IF(KI$10=эффект_кВт!$U$10,энергоконтракт!$R$26*главная!$N$37,KH20*POWER(1+SUMIFS(главная!$39:$39,главная!$9:$9,"&lt;="&amp;KI$9,главная!$10:$10,"&gt;="&amp;KI$9),1/12))))</f>
        <v>0</v>
      </c>
      <c r="KJ20" s="53">
        <f>IF(KJ$10="",0,IF(KJ$10&lt;эффект_кВт!$U$10,0,IF(KJ$10=эффект_кВт!$U$10,энергоконтракт!$R$26*главная!$N$37,KI20*POWER(1+SUMIFS(главная!$39:$39,главная!$9:$9,"&lt;="&amp;KJ$9,главная!$10:$10,"&gt;="&amp;KJ$9),1/12))))</f>
        <v>0</v>
      </c>
      <c r="KK20" s="53">
        <f>IF(KK$10="",0,IF(KK$10&lt;эффект_кВт!$U$10,0,IF(KK$10=эффект_кВт!$U$10,энергоконтракт!$R$26*главная!$N$37,KJ20*POWER(1+SUMIFS(главная!$39:$39,главная!$9:$9,"&lt;="&amp;KK$9,главная!$10:$10,"&gt;="&amp;KK$9),1/12))))</f>
        <v>0</v>
      </c>
      <c r="KL20" s="53">
        <f>IF(KL$10="",0,IF(KL$10&lt;эффект_кВт!$U$10,0,IF(KL$10=эффект_кВт!$U$10,энергоконтракт!$R$26*главная!$N$37,KK20*POWER(1+SUMIFS(главная!$39:$39,главная!$9:$9,"&lt;="&amp;KL$9,главная!$10:$10,"&gt;="&amp;KL$9),1/12))))</f>
        <v>0</v>
      </c>
      <c r="KM20" s="53">
        <f>IF(KM$10="",0,IF(KM$10&lt;эффект_кВт!$U$10,0,IF(KM$10=эффект_кВт!$U$10,энергоконтракт!$R$26*главная!$N$37,KL20*POWER(1+SUMIFS(главная!$39:$39,главная!$9:$9,"&lt;="&amp;KM$9,главная!$10:$10,"&gt;="&amp;KM$9),1/12))))</f>
        <v>0</v>
      </c>
      <c r="KN20" s="53">
        <f>IF(KN$10="",0,IF(KN$10&lt;эффект_кВт!$U$10,0,IF(KN$10=эффект_кВт!$U$10,энергоконтракт!$R$26*главная!$N$37,KM20*POWER(1+SUMIFS(главная!$39:$39,главная!$9:$9,"&lt;="&amp;KN$9,главная!$10:$10,"&gt;="&amp;KN$9),1/12))))</f>
        <v>0</v>
      </c>
      <c r="KO20" s="53">
        <f>IF(KO$10="",0,IF(KO$10&lt;эффект_кВт!$U$10,0,IF(KO$10=эффект_кВт!$U$10,энергоконтракт!$R$26*главная!$N$37,KN20*POWER(1+SUMIFS(главная!$39:$39,главная!$9:$9,"&lt;="&amp;KO$9,главная!$10:$10,"&gt;="&amp;KO$9),1/12))))</f>
        <v>0</v>
      </c>
      <c r="KP20" s="53">
        <f>IF(KP$10="",0,IF(KP$10&lt;эффект_кВт!$U$10,0,IF(KP$10=эффект_кВт!$U$10,энергоконтракт!$R$26*главная!$N$37,KO20*POWER(1+SUMIFS(главная!$39:$39,главная!$9:$9,"&lt;="&amp;KP$9,главная!$10:$10,"&gt;="&amp;KP$9),1/12))))</f>
        <v>0</v>
      </c>
      <c r="KQ20" s="53">
        <f>IF(KQ$10="",0,IF(KQ$10&lt;эффект_кВт!$U$10,0,IF(KQ$10=эффект_кВт!$U$10,энергоконтракт!$R$26*главная!$N$37,KP20*POWER(1+SUMIFS(главная!$39:$39,главная!$9:$9,"&lt;="&amp;KQ$9,главная!$10:$10,"&gt;="&amp;KQ$9),1/12))))</f>
        <v>0</v>
      </c>
      <c r="KR20" s="53">
        <f>IF(KR$10="",0,IF(KR$10&lt;эффект_кВт!$U$10,0,IF(KR$10=эффект_кВт!$U$10,энергоконтракт!$R$26*главная!$N$37,KQ20*POWER(1+SUMIFS(главная!$39:$39,главная!$9:$9,"&lt;="&amp;KR$9,главная!$10:$10,"&gt;="&amp;KR$9),1/12))))</f>
        <v>0</v>
      </c>
      <c r="KS20" s="53">
        <f>IF(KS$10="",0,IF(KS$10&lt;эффект_кВт!$U$10,0,IF(KS$10=эффект_кВт!$U$10,энергоконтракт!$R$26*главная!$N$37,KR20*POWER(1+SUMIFS(главная!$39:$39,главная!$9:$9,"&lt;="&amp;KS$9,главная!$10:$10,"&gt;="&amp;KS$9),1/12))))</f>
        <v>0</v>
      </c>
      <c r="KT20" s="53">
        <f>IF(KT$10="",0,IF(KT$10&lt;эффект_кВт!$U$10,0,IF(KT$10=эффект_кВт!$U$10,энергоконтракт!$R$26*главная!$N$37,KS20*POWER(1+SUMIFS(главная!$39:$39,главная!$9:$9,"&lt;="&amp;KT$9,главная!$10:$10,"&gt;="&amp;KT$9),1/12))))</f>
        <v>0</v>
      </c>
      <c r="KU20" s="53">
        <f>IF(KU$10="",0,IF(KU$10&lt;эффект_кВт!$U$10,0,IF(KU$10=эффект_кВт!$U$10,энергоконтракт!$R$26*главная!$N$37,KT20*POWER(1+SUMIFS(главная!$39:$39,главная!$9:$9,"&lt;="&amp;KU$9,главная!$10:$10,"&gt;="&amp;KU$9),1/12))))</f>
        <v>0</v>
      </c>
      <c r="KV20" s="53">
        <f>IF(KV$10="",0,IF(KV$10&lt;эффект_кВт!$U$10,0,IF(KV$10=эффект_кВт!$U$10,энергоконтракт!$R$26*главная!$N$37,KU20*POWER(1+SUMIFS(главная!$39:$39,главная!$9:$9,"&lt;="&amp;KV$9,главная!$10:$10,"&gt;="&amp;KV$9),1/12))))</f>
        <v>0</v>
      </c>
      <c r="KW20" s="53">
        <f>IF(KW$10="",0,IF(KW$10&lt;эффект_кВт!$U$10,0,IF(KW$10=эффект_кВт!$U$10,энергоконтракт!$R$26*главная!$N$37,KV20*POWER(1+SUMIFS(главная!$39:$39,главная!$9:$9,"&lt;="&amp;KW$9,главная!$10:$10,"&gt;="&amp;KW$9),1/12))))</f>
        <v>0</v>
      </c>
      <c r="KX20" s="53">
        <f>IF(KX$10="",0,IF(KX$10&lt;эффект_кВт!$U$10,0,IF(KX$10=эффект_кВт!$U$10,энергоконтракт!$R$26*главная!$N$37,KW20*POWER(1+SUMIFS(главная!$39:$39,главная!$9:$9,"&lt;="&amp;KX$9,главная!$10:$10,"&gt;="&amp;KX$9),1/12))))</f>
        <v>0</v>
      </c>
      <c r="KY20" s="53">
        <f>IF(KY$10="",0,IF(KY$10&lt;эффект_кВт!$U$10,0,IF(KY$10=эффект_кВт!$U$10,энергоконтракт!$R$26*главная!$N$37,KX20*POWER(1+SUMIFS(главная!$39:$39,главная!$9:$9,"&lt;="&amp;KY$9,главная!$10:$10,"&gt;="&amp;KY$9),1/12))))</f>
        <v>0</v>
      </c>
      <c r="KZ20" s="53">
        <f>IF(KZ$10="",0,IF(KZ$10&lt;эффект_кВт!$U$10,0,IF(KZ$10=эффект_кВт!$U$10,энергоконтракт!$R$26*главная!$N$37,KY20*POWER(1+SUMIFS(главная!$39:$39,главная!$9:$9,"&lt;="&amp;KZ$9,главная!$10:$10,"&gt;="&amp;KZ$9),1/12))))</f>
        <v>0</v>
      </c>
      <c r="LA20" s="53">
        <f>IF(LA$10="",0,IF(LA$10&lt;эффект_кВт!$U$10,0,IF(LA$10=эффект_кВт!$U$10,энергоконтракт!$R$26*главная!$N$37,KZ20*POWER(1+SUMIFS(главная!$39:$39,главная!$9:$9,"&lt;="&amp;LA$9,главная!$10:$10,"&gt;="&amp;LA$9),1/12))))</f>
        <v>0</v>
      </c>
      <c r="LB20" s="53">
        <f>IF(LB$10="",0,IF(LB$10&lt;эффект_кВт!$U$10,0,IF(LB$10=эффект_кВт!$U$10,энергоконтракт!$R$26*главная!$N$37,LA20*POWER(1+SUMIFS(главная!$39:$39,главная!$9:$9,"&lt;="&amp;LB$9,главная!$10:$10,"&gt;="&amp;LB$9),1/12))))</f>
        <v>0</v>
      </c>
      <c r="LC20" s="53">
        <f>IF(LC$10="",0,IF(LC$10&lt;эффект_кВт!$U$10,0,IF(LC$10=эффект_кВт!$U$10,энергоконтракт!$R$26*главная!$N$37,LB20*POWER(1+SUMIFS(главная!$39:$39,главная!$9:$9,"&lt;="&amp;LC$9,главная!$10:$10,"&gt;="&amp;LC$9),1/12))))</f>
        <v>0</v>
      </c>
      <c r="LD20" s="53">
        <f>IF(LD$10="",0,IF(LD$10&lt;эффект_кВт!$U$10,0,IF(LD$10=эффект_кВт!$U$10,энергоконтракт!$R$26*главная!$N$37,LC20*POWER(1+SUMIFS(главная!$39:$39,главная!$9:$9,"&lt;="&amp;LD$9,главная!$10:$10,"&gt;="&amp;LD$9),1/12))))</f>
        <v>0</v>
      </c>
      <c r="LE20" s="53">
        <f>IF(LE$10="",0,IF(LE$10&lt;эффект_кВт!$U$10,0,IF(LE$10=эффект_кВт!$U$10,энергоконтракт!$R$26*главная!$N$37,LD20*POWER(1+SUMIFS(главная!$39:$39,главная!$9:$9,"&lt;="&amp;LE$9,главная!$10:$10,"&gt;="&amp;LE$9),1/12))))</f>
        <v>0</v>
      </c>
      <c r="LF20" s="53">
        <f>IF(LF$10="",0,IF(LF$10&lt;эффект_кВт!$U$10,0,IF(LF$10=эффект_кВт!$U$10,энергоконтракт!$R$26*главная!$N$37,LE20*POWER(1+SUMIFS(главная!$39:$39,главная!$9:$9,"&lt;="&amp;LF$9,главная!$10:$10,"&gt;="&amp;LF$9),1/12))))</f>
        <v>0</v>
      </c>
      <c r="LG20" s="53">
        <f>IF(LG$10="",0,IF(LG$10&lt;эффект_кВт!$U$10,0,IF(LG$10=эффект_кВт!$U$10,энергоконтракт!$R$26*главная!$N$37,LF20*POWER(1+SUMIFS(главная!$39:$39,главная!$9:$9,"&lt;="&amp;LG$9,главная!$10:$10,"&gt;="&amp;LG$9),1/12))))</f>
        <v>0</v>
      </c>
      <c r="LH20" s="53">
        <f>IF(LH$10="",0,IF(LH$10&lt;эффект_кВт!$U$10,0,IF(LH$10=эффект_кВт!$U$10,энергоконтракт!$R$26*главная!$N$37,LG20*POWER(1+SUMIFS(главная!$39:$39,главная!$9:$9,"&lt;="&amp;LH$9,главная!$10:$10,"&gt;="&amp;LH$9),1/12))))</f>
        <v>0</v>
      </c>
      <c r="LI20" s="10"/>
      <c r="LJ20" s="10"/>
    </row>
    <row r="21" spans="1:322" ht="7.0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31"/>
      <c r="L21" s="6"/>
      <c r="M21" s="13"/>
      <c r="N21" s="6"/>
      <c r="O21" s="20"/>
      <c r="P21" s="6"/>
      <c r="Q21" s="6"/>
      <c r="R21" s="8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</row>
    <row r="22" spans="1:322" s="11" customFormat="1" x14ac:dyDescent="0.25">
      <c r="A22" s="10"/>
      <c r="B22" s="10"/>
      <c r="C22" s="10"/>
      <c r="D22" s="10"/>
      <c r="E22" s="30" t="str">
        <f>kpi!$E$48</f>
        <v>начисление НДС к оплате</v>
      </c>
      <c r="F22" s="10"/>
      <c r="G22" s="10"/>
      <c r="H22" s="30"/>
      <c r="I22" s="10"/>
      <c r="J22" s="10"/>
      <c r="K22" s="99" t="str">
        <f>IF($E22="","",INDEX(kpi!$H:$H,SUMIFS(kpi!$B:$B,kpi!$E:$E,$E22)))</f>
        <v>тыс.руб.</v>
      </c>
      <c r="L22" s="10"/>
      <c r="M22" s="13"/>
      <c r="N22" s="10"/>
      <c r="O22" s="20"/>
      <c r="P22" s="10"/>
      <c r="Q22" s="10"/>
      <c r="R22" s="84">
        <f>SUMIFS($T22:$LI22,$T$1:$LI$1,"&lt;="&amp;MAX($1:$1),$T$1:$LI$1,"&gt;="&amp;1)</f>
        <v>34851.690563368458</v>
      </c>
      <c r="S22" s="10"/>
      <c r="T22" s="10"/>
      <c r="U22" s="53">
        <f>IF(U$10="",0,IF(U$10&lt;эффект_кВт!$U$10,0,U17*главная!$N$22/(1+главная!$N$22)))</f>
        <v>0</v>
      </c>
      <c r="V22" s="53">
        <f>IF(V$10="",0,IF(V$10&lt;эффект_кВт!$U$10,0,V17*главная!$N$22/(1+главная!$N$22)))</f>
        <v>0</v>
      </c>
      <c r="W22" s="53">
        <f>IF(W$10="",0,IF(W$10&lt;эффект_кВт!$U$10,0,W17*главная!$N$22/(1+главная!$N$22)))</f>
        <v>0</v>
      </c>
      <c r="X22" s="53">
        <f>IF(X$10="",0,IF(X$10&lt;эффект_кВт!$U$10,0,X17*главная!$N$22/(1+главная!$N$22)))</f>
        <v>0</v>
      </c>
      <c r="Y22" s="53">
        <f>IF(Y$10="",0,IF(Y$10&lt;эффект_кВт!$U$10,0,Y17*главная!$N$22/(1+главная!$N$22)))</f>
        <v>0</v>
      </c>
      <c r="Z22" s="53">
        <f>IF(Z$10="",0,IF(Z$10&lt;эффект_кВт!$U$10,0,Z17*главная!$N$22/(1+главная!$N$22)))</f>
        <v>0</v>
      </c>
      <c r="AA22" s="53">
        <f>IF(AA$10="",0,IF(AA$10&lt;эффект_кВт!$U$10,0,AA17*главная!$N$22/(1+главная!$N$22)))</f>
        <v>0</v>
      </c>
      <c r="AB22" s="53">
        <f>IF(AB$10="",0,IF(AB$10&lt;эффект_кВт!$U$10,0,AB17*главная!$N$22/(1+главная!$N$22)))</f>
        <v>0</v>
      </c>
      <c r="AC22" s="53">
        <f>IF(AC$10="",0,IF(AC$10&lt;эффект_кВт!$U$10,0,AC17*главная!$N$22/(1+главная!$N$22)))</f>
        <v>0</v>
      </c>
      <c r="AD22" s="53">
        <f>IF(AD$10="",0,IF(AD$10&lt;эффект_кВт!$U$10,0,AD17*главная!$N$22/(1+главная!$N$22)))</f>
        <v>0</v>
      </c>
      <c r="AE22" s="53">
        <f>IF(AE$10="",0,IF(AE$10&lt;эффект_кВт!$U$10,0,AE17*главная!$N$22/(1+главная!$N$22)))</f>
        <v>118.09337857657626</v>
      </c>
      <c r="AF22" s="53">
        <f>IF(AF$10="",0,IF(AF$10&lt;эффект_кВт!$U$10,0,AF17*главная!$N$22/(1+главная!$N$22)))</f>
        <v>130.66987003474574</v>
      </c>
      <c r="AG22" s="53">
        <f>IF(AG$10="",0,IF(AG$10&lt;эффект_кВт!$U$10,0,AG17*главная!$N$22/(1+главная!$N$22)))</f>
        <v>151.95768616189829</v>
      </c>
      <c r="AH22" s="53">
        <f>IF(AH$10="",0,IF(AH$10&lt;эффект_кВт!$U$10,0,AH17*главная!$N$22/(1+главная!$N$22)))</f>
        <v>168.88983995455928</v>
      </c>
      <c r="AI22" s="53">
        <f>IF(AI$10="",0,IF(AI$10&lt;эффект_кВт!$U$10,0,AI17*главная!$N$22/(1+главная!$N$22)))</f>
        <v>179.82773588440676</v>
      </c>
      <c r="AJ22" s="53">
        <f>IF(AJ$10="",0,IF(AJ$10&lt;эффект_кВт!$U$10,0,AJ17*главная!$N$22/(1+главная!$N$22)))</f>
        <v>202.75414753988133</v>
      </c>
      <c r="AK22" s="53">
        <f>IF(AK$10="",0,IF(AK$10&lt;эффект_кВт!$U$10,0,AK17*главная!$N$22/(1+главная!$N$22)))</f>
        <v>196.2136911676271</v>
      </c>
      <c r="AL22" s="53">
        <f>IF(AL$10="",0,IF(AL$10&lt;эффект_кВт!$U$10,0,AL17*главная!$N$22/(1+главная!$N$22)))</f>
        <v>185.82199374722032</v>
      </c>
      <c r="AM22" s="53">
        <f>IF(AM$10="",0,IF(AM$10&lt;эффект_кВт!$U$10,0,AM17*главная!$N$22/(1+главная!$N$22)))</f>
        <v>173.87123725422913</v>
      </c>
      <c r="AN22" s="53">
        <f>IF(AN$10="",0,IF(AN$10&lt;эффект_кВт!$U$10,0,AN17*главная!$N$22/(1+главная!$N$22)))</f>
        <v>141.30034749474711</v>
      </c>
      <c r="AO22" s="53">
        <f>IF(AO$10="",0,IF(AO$10&lt;эффект_кВт!$U$10,0,AO17*главная!$N$22/(1+главная!$N$22)))</f>
        <v>139.00810362699661</v>
      </c>
      <c r="AP22" s="53">
        <f>IF(AP$10="",0,IF(AP$10&lt;эффект_кВт!$U$10,0,AP17*главная!$N$22/(1+главная!$N$22)))</f>
        <v>117.65471304520676</v>
      </c>
      <c r="AQ22" s="53">
        <f>IF(AQ$10="",0,IF(AQ$10&lt;эффект_кВт!$U$10,0,AQ17*главная!$N$22/(1+главная!$N$22)))</f>
        <v>121.57653681338032</v>
      </c>
      <c r="AR22" s="53">
        <f>IF(AR$10="",0,IF(AR$10&lt;эффект_кВт!$U$10,0,AR17*главная!$N$22/(1+главная!$N$22)))</f>
        <v>134.52397125193218</v>
      </c>
      <c r="AS22" s="53">
        <f>IF(AS$10="",0,IF(AS$10&lt;эффект_кВт!$U$10,0,AS17*главная!$N$22/(1+главная!$N$22)))</f>
        <v>156.4396704406129</v>
      </c>
      <c r="AT22" s="53">
        <f>IF(AT$10="",0,IF(AT$10&lt;эффект_кВт!$U$10,0,AT17*главная!$N$22/(1+главная!$N$22)))</f>
        <v>173.87123725422913</v>
      </c>
      <c r="AU22" s="53">
        <f>IF(AU$10="",0,IF(AU$10&lt;эффект_кВт!$U$10,0,AU17*главная!$N$22/(1+главная!$N$22)))</f>
        <v>185.13174587210841</v>
      </c>
      <c r="AV22" s="53">
        <f>IF(AV$10="",0,IF(AV$10&lt;эффект_кВт!$U$10,0,AV17*главная!$N$22/(1+главная!$N$22)))</f>
        <v>208.7343708814617</v>
      </c>
      <c r="AW22" s="53">
        <f>IF(AW$10="",0,IF(AW$10&lt;эффект_кВт!$U$10,0,AW17*главная!$N$22/(1+главная!$N$22)))</f>
        <v>202.00100407883386</v>
      </c>
      <c r="AX22" s="53">
        <f>IF(AX$10="",0,IF(AX$10&lt;эффект_кВт!$U$10,0,AX17*главная!$N$22/(1+главная!$N$22)))</f>
        <v>191.30280406784539</v>
      </c>
      <c r="AY22" s="53">
        <f>IF(AY$10="",0,IF(AY$10&lt;эффект_кВт!$U$10,0,AY17*главная!$N$22/(1+главная!$N$22)))</f>
        <v>178.98092259394528</v>
      </c>
      <c r="AZ22" s="53">
        <f>IF(AZ$10="",0,IF(AZ$10&lt;эффект_кВт!$U$10,0,AZ17*главная!$N$22/(1+главная!$N$22)))</f>
        <v>145.45284750275599</v>
      </c>
      <c r="BA22" s="53">
        <f>IF(BA$10="",0,IF(BA$10&lt;эффект_кВт!$U$10,0,BA17*главная!$N$22/(1+главная!$N$22)))</f>
        <v>143.09323973358588</v>
      </c>
      <c r="BB22" s="53">
        <f>IF(BB$10="",0,IF(BB$10&lt;эффект_кВт!$U$10,0,BB17*главная!$N$22/(1+главная!$N$22)))</f>
        <v>121.11232093878017</v>
      </c>
      <c r="BC22" s="53">
        <f>IF(BC$10="",0,IF(BC$10&lt;эффект_кВт!$U$10,0,BC17*главная!$N$22/(1+главная!$N$22)))</f>
        <v>125.1493983034062</v>
      </c>
      <c r="BD22" s="53">
        <f>IF(BD$10="",0,IF(BD$10&lt;эффект_кВт!$U$10,0,BD17*главная!$N$22/(1+главная!$N$22)))</f>
        <v>138.47732877443798</v>
      </c>
      <c r="BE22" s="53">
        <f>IF(BE$10="",0,IF(BE$10&lt;эффект_кВт!$U$10,0,BE17*главная!$N$22/(1+главная!$N$22)))</f>
        <v>161.03708116376558</v>
      </c>
      <c r="BF22" s="53">
        <f>IF(BF$10="",0,IF(BF$10&lt;эффект_кВт!$U$10,0,BF17*главная!$N$22/(1+главная!$N$22)))</f>
        <v>178.98092259394528</v>
      </c>
      <c r="BG22" s="53">
        <f>IF(BG$10="",0,IF(BG$10&lt;эффект_кВт!$U$10,0,BG17*главная!$N$22/(1+главная!$N$22)))</f>
        <v>190.57235228141121</v>
      </c>
      <c r="BH22" s="53">
        <f>IF(BH$10="",0,IF(BH$10&lt;эффект_кВт!$U$10,0,BH17*главная!$N$22/(1+главная!$N$22)))</f>
        <v>214.86860545430463</v>
      </c>
      <c r="BI22" s="53">
        <f>IF(BI$10="",0,IF(BI$10&lt;эффект_кВт!$U$10,0,BI17*главная!$N$22/(1+главная!$N$22)))</f>
        <v>207.93736011706901</v>
      </c>
      <c r="BJ22" s="53">
        <f>IF(BJ$10="",0,IF(BJ$10&lt;эффект_кВт!$U$10,0,BJ17*главная!$N$22/(1+главная!$N$22)))</f>
        <v>196.92476402412498</v>
      </c>
      <c r="BK22" s="53">
        <f>IF(BK$10="",0,IF(BK$10&lt;эффект_кВт!$U$10,0,BK17*главная!$N$22/(1+главная!$N$22)))</f>
        <v>182.30221806476075</v>
      </c>
      <c r="BL22" s="53">
        <f>IF(BL$10="",0,IF(BL$10&lt;эффект_кВт!$U$10,0,BL17*главная!$N$22/(1+главная!$N$22)))</f>
        <v>148.1519725079618</v>
      </c>
      <c r="BM22" s="53">
        <f>IF(BM$10="",0,IF(BM$10&lt;эффект_кВт!$U$10,0,BM17*главная!$N$22/(1+главная!$N$22)))</f>
        <v>145.74857820286894</v>
      </c>
      <c r="BN22" s="53">
        <f>IF(BN$10="",0,IF(BN$10&lt;эффект_кВт!$U$10,0,BN17*главная!$N$22/(1+главная!$N$22)))</f>
        <v>123.35976606960291</v>
      </c>
      <c r="BO22" s="53">
        <f>IF(BO$10="",0,IF(BO$10&lt;эффект_кВт!$U$10,0,BO17*главная!$N$22/(1+главная!$N$22)))</f>
        <v>127.47175827192304</v>
      </c>
      <c r="BP22" s="53">
        <f>IF(BP$10="",0,IF(BP$10&lt;эффект_кВт!$U$10,0,BP17*главная!$N$22/(1+главная!$N$22)))</f>
        <v>141.04701116406673</v>
      </c>
      <c r="BQ22" s="53">
        <f>IF(BQ$10="",0,IF(BQ$10&lt;эффект_кВт!$U$10,0,BQ17*главная!$N$22/(1+главная!$N$22)))</f>
        <v>164.02539813381483</v>
      </c>
      <c r="BR22" s="53">
        <f>IF(BR$10="",0,IF(BR$10&lt;эффект_кВт!$U$10,0,BR17*главная!$N$22/(1+главная!$N$22)))</f>
        <v>182.30221806476075</v>
      </c>
      <c r="BS22" s="53">
        <f>IF(BS$10="",0,IF(BS$10&lt;эффект_кВт!$U$10,0,BS17*главная!$N$22/(1+главная!$N$22)))</f>
        <v>194.10874644745806</v>
      </c>
      <c r="BT22" s="53">
        <f>IF(BT$10="",0,IF(BT$10&lt;эффект_кВт!$U$10,0,BT17*главная!$N$22/(1+главная!$N$22)))</f>
        <v>218.85585792665259</v>
      </c>
      <c r="BU22" s="53">
        <f>IF(BU$10="",0,IF(BU$10&lt;эффект_кВт!$U$10,0,BU17*главная!$N$22/(1+главная!$N$22)))</f>
        <v>211.79599154192184</v>
      </c>
      <c r="BV22" s="53">
        <f>IF(BV$10="",0,IF(BV$10&lt;эффект_кВт!$U$10,0,BV17*главная!$N$22/(1+главная!$N$22)))</f>
        <v>200.57903799570667</v>
      </c>
      <c r="BW22" s="53">
        <f>IF(BW$10="",0,IF(BW$10&lt;эффект_кВт!$U$10,0,BW17*главная!$N$22/(1+главная!$N$22)))</f>
        <v>187.77128460670355</v>
      </c>
      <c r="BX22" s="53">
        <f>IF(BX$10="",0,IF(BX$10&lt;эффект_кВт!$U$10,0,BX17*главная!$N$22/(1+главная!$N$22)))</f>
        <v>152.59653168320062</v>
      </c>
      <c r="BY22" s="53">
        <f>IF(BY$10="",0,IF(BY$10&lt;эффект_кВт!$U$10,0,BY17*главная!$N$22/(1+главная!$N$22)))</f>
        <v>150.12103554895501</v>
      </c>
      <c r="BZ22" s="53">
        <f>IF(BZ$10="",0,IF(BZ$10&lt;эффект_кВт!$U$10,0,BZ17*главная!$N$22/(1+главная!$N$22)))</f>
        <v>127.060559051691</v>
      </c>
      <c r="CA22" s="53">
        <f>IF(CA$10="",0,IF(CA$10&lt;эффект_кВт!$U$10,0,CA17*главная!$N$22/(1+главная!$N$22)))</f>
        <v>131.29591102008072</v>
      </c>
      <c r="CB22" s="53">
        <f>IF(CB$10="",0,IF(CB$10&lt;эффект_кВт!$U$10,0,CB17*главная!$N$22/(1+главная!$N$22)))</f>
        <v>145.27842149898871</v>
      </c>
      <c r="CC22" s="53">
        <f>IF(CC$10="",0,IF(CC$10&lt;эффект_кВт!$U$10,0,CC17*главная!$N$22/(1+главная!$N$22)))</f>
        <v>168.94616007782923</v>
      </c>
      <c r="CD22" s="53">
        <f>IF(CD$10="",0,IF(CD$10&lt;эффект_кВт!$U$10,0,CD17*главная!$N$22/(1+главная!$N$22)))</f>
        <v>187.77128460670355</v>
      </c>
      <c r="CE22" s="53">
        <f>IF(CE$10="",0,IF(CE$10&lt;эффект_кВт!$U$10,0,CE17*главная!$N$22/(1+главная!$N$22)))</f>
        <v>199.93200884088182</v>
      </c>
      <c r="CF22" s="53">
        <f>IF(CF$10="",0,IF(CF$10&lt;эффект_кВт!$U$10,0,CF17*главная!$N$22/(1+главная!$N$22)))</f>
        <v>225.42153366445214</v>
      </c>
      <c r="CG22" s="53">
        <f>IF(CG$10="",0,IF(CG$10&lt;эффект_кВт!$U$10,0,CG17*главная!$N$22/(1+главная!$N$22)))</f>
        <v>218.14987128817944</v>
      </c>
      <c r="CH22" s="53">
        <f>IF(CH$10="",0,IF(CH$10&lt;эффект_кВт!$U$10,0,CH17*главная!$N$22/(1+главная!$N$22)))</f>
        <v>206.59640913557791</v>
      </c>
      <c r="CI22" s="53">
        <f>IF(CI$10="",0,IF(CI$10&lt;эффект_кВт!$U$10,0,CI17*главная!$N$22/(1+главная!$N$22)))</f>
        <v>193.40442314490468</v>
      </c>
      <c r="CJ22" s="53">
        <f>IF(CJ$10="",0,IF(CJ$10&lt;эффект_кВт!$U$10,0,CJ17*главная!$N$22/(1+главная!$N$22)))</f>
        <v>157.17442763369667</v>
      </c>
      <c r="CK22" s="53">
        <f>IF(CK$10="",0,IF(CK$10&lt;эффект_кВт!$U$10,0,CK17*главная!$N$22/(1+главная!$N$22)))</f>
        <v>154.62466661542368</v>
      </c>
      <c r="CL22" s="53">
        <f>IF(CL$10="",0,IF(CL$10&lt;эффект_кВт!$U$10,0,CL17*главная!$N$22/(1+главная!$N$22)))</f>
        <v>130.87237582324175</v>
      </c>
      <c r="CM22" s="53">
        <f>IF(CM$10="",0,IF(CM$10&lt;эффект_кВт!$U$10,0,CM17*главная!$N$22/(1+главная!$N$22)))</f>
        <v>135.23478835068315</v>
      </c>
      <c r="CN22" s="53">
        <f>IF(CN$10="",0,IF(CN$10&lt;эффект_кВт!$U$10,0,CN17*главная!$N$22/(1+главная!$N$22)))</f>
        <v>149.63677414395838</v>
      </c>
      <c r="CO22" s="53">
        <f>IF(CO$10="",0,IF(CO$10&lt;эффект_кВт!$U$10,0,CO17*главная!$N$22/(1+главная!$N$22)))</f>
        <v>174.01454488016415</v>
      </c>
      <c r="CP22" s="53">
        <f>IF(CP$10="",0,IF(CP$10&lt;эффект_кВт!$U$10,0,CP17*главная!$N$22/(1+главная!$N$22)))</f>
        <v>193.40442314490468</v>
      </c>
      <c r="CQ22" s="53">
        <f>IF(CQ$10="",0,IF(CQ$10&lt;эффект_кВт!$U$10,0,CQ17*главная!$N$22/(1+главная!$N$22)))</f>
        <v>205.92996910610827</v>
      </c>
      <c r="CR22" s="53">
        <f>IF(CR$10="",0,IF(CR$10&lt;эффект_кВт!$U$10,0,CR17*главная!$N$22/(1+главная!$N$22)))</f>
        <v>232.18417967438572</v>
      </c>
      <c r="CS22" s="53">
        <f>IF(CS$10="",0,IF(CS$10&lt;эффект_кВт!$U$10,0,CS17*главная!$N$22/(1+главная!$N$22)))</f>
        <v>224.69436742682487</v>
      </c>
      <c r="CT22" s="53">
        <f>IF(CT$10="",0,IF(CT$10&lt;эффект_кВт!$U$10,0,CT17*главная!$N$22/(1+главная!$N$22)))</f>
        <v>212.79430140964521</v>
      </c>
      <c r="CU22" s="53">
        <f>IF(CU$10="",0,IF(CU$10&lt;эффект_кВт!$U$10,0,CU17*главная!$N$22/(1+главная!$N$22)))</f>
        <v>192.91582249695966</v>
      </c>
      <c r="CV22" s="53">
        <f>IF(CV$10="",0,IF(CV$10&lt;эффект_кВт!$U$10,0,CV17*главная!$N$22/(1+главная!$N$22)))</f>
        <v>156.77735539546418</v>
      </c>
      <c r="CW22" s="53">
        <f>IF(CW$10="",0,IF(CW$10&lt;эффект_кВт!$U$10,0,CW17*главная!$N$22/(1+главная!$N$22)))</f>
        <v>154.23403587871101</v>
      </c>
      <c r="CX22" s="53">
        <f>IF(CX$10="",0,IF(CX$10&lt;эффект_кВт!$U$10,0,CX17*главная!$N$22/(1+главная!$N$22)))</f>
        <v>130.54175087379357</v>
      </c>
      <c r="CY22" s="53">
        <f>IF(CY$10="",0,IF(CY$10&lt;эффект_кВт!$U$10,0,CY17*главная!$N$22/(1+главная!$N$22)))</f>
        <v>134.89314256958667</v>
      </c>
      <c r="CZ22" s="53">
        <f>IF(CZ$10="",0,IF(CZ$10&lt;эффект_кВт!$U$10,0,CZ17*главная!$N$22/(1+главная!$N$22)))</f>
        <v>149.25874439875261</v>
      </c>
      <c r="DA22" s="53">
        <f>IF(DA$10="",0,IF(DA$10&lt;эффект_кВт!$U$10,0,DA17*главная!$N$22/(1+главная!$N$22)))</f>
        <v>173.57492918783535</v>
      </c>
      <c r="DB22" s="53">
        <f>IF(DB$10="",0,IF(DB$10&lt;эффект_кВт!$U$10,0,DB17*главная!$N$22/(1+главная!$N$22)))</f>
        <v>192.91582249695966</v>
      </c>
      <c r="DC22" s="53">
        <f>IF(DC$10="",0,IF(DC$10&lt;эффект_кВт!$U$10,0,DC17*главная!$N$22/(1+главная!$N$22)))</f>
        <v>205.40972497362966</v>
      </c>
      <c r="DD22" s="53">
        <f>IF(DD$10="",0,IF(DD$10&lt;эффект_кВт!$U$10,0,DD17*главная!$N$22/(1+главная!$N$22)))</f>
        <v>231.59760911520834</v>
      </c>
      <c r="DE22" s="53">
        <f>IF(DE$10="",0,IF(DE$10&lt;эффект_кВт!$U$10,0,DE17*главная!$N$22/(1+главная!$N$22)))</f>
        <v>224.1267184985887</v>
      </c>
      <c r="DF22" s="53">
        <f>IF(DF$10="",0,IF(DF$10&lt;эффект_кВт!$U$10,0,DF17*главная!$N$22/(1+главная!$N$22)))</f>
        <v>212.25671580608397</v>
      </c>
      <c r="DG22" s="53">
        <f>IF(DG$10="",0,IF(DG$10&lt;эффект_кВт!$U$10,0,DG17*главная!$N$22/(1+главная!$N$22)))</f>
        <v>196.77413894689886</v>
      </c>
      <c r="DH22" s="53">
        <f>IF(DH$10="",0,IF(DH$10&lt;эффект_кВт!$U$10,0,DH17*главная!$N$22/(1+главная!$N$22)))</f>
        <v>159.91290250337346</v>
      </c>
      <c r="DI22" s="53">
        <f>IF(DI$10="",0,IF(DI$10&lt;эффект_кВт!$U$10,0,DI17*главная!$N$22/(1+главная!$N$22)))</f>
        <v>157.31871659628521</v>
      </c>
      <c r="DJ22" s="53">
        <f>IF(DJ$10="",0,IF(DJ$10&lt;эффект_кВт!$U$10,0,DJ17*главная!$N$22/(1+главная!$N$22)))</f>
        <v>133.15258589126944</v>
      </c>
      <c r="DK22" s="53">
        <f>IF(DK$10="",0,IF(DK$10&lt;эффект_кВт!$U$10,0,DK17*главная!$N$22/(1+главная!$N$22)))</f>
        <v>137.59100542097841</v>
      </c>
      <c r="DL22" s="53">
        <f>IF(DL$10="",0,IF(DL$10&lt;эффект_кВт!$U$10,0,DL17*главная!$N$22/(1+главная!$N$22)))</f>
        <v>152.24391928672765</v>
      </c>
      <c r="DM22" s="53">
        <f>IF(DM$10="",0,IF(DM$10&lt;эффект_кВт!$U$10,0,DM17*главная!$N$22/(1+главная!$N$22)))</f>
        <v>177.04642777159202</v>
      </c>
      <c r="DN22" s="53">
        <f>IF(DN$10="",0,IF(DN$10&lt;эффект_кВт!$U$10,0,DN17*главная!$N$22/(1+главная!$N$22)))</f>
        <v>196.77413894689886</v>
      </c>
      <c r="DO22" s="53">
        <f>IF(DO$10="",0,IF(DO$10&lt;эффект_кВт!$U$10,0,DO17*главная!$N$22/(1+главная!$N$22)))</f>
        <v>209.51791947310227</v>
      </c>
      <c r="DP22" s="53">
        <f>IF(DP$10="",0,IF(DP$10&lt;эффект_кВт!$U$10,0,DP17*главная!$N$22/(1+главная!$N$22)))</f>
        <v>236.22956129751248</v>
      </c>
      <c r="DQ22" s="53">
        <f>IF(DQ$10="",0,IF(DQ$10&lt;эффект_кВт!$U$10,0,DQ17*главная!$N$22/(1+главная!$N$22)))</f>
        <v>228.60925286856047</v>
      </c>
      <c r="DR22" s="53">
        <f>IF(DR$10="",0,IF(DR$10&lt;эффект_кВт!$U$10,0,DR17*главная!$N$22/(1+главная!$N$22)))</f>
        <v>216.5018501222057</v>
      </c>
      <c r="DS22" s="53">
        <f>IF(DS$10="",0,IF(DS$10&lt;эффект_кВт!$U$10,0,DS17*главная!$N$22/(1+главная!$N$22)))</f>
        <v>200.70962172583685</v>
      </c>
      <c r="DT22" s="53">
        <f>IF(DT$10="",0,IF(DT$10&lt;эффект_кВт!$U$10,0,DT17*главная!$N$22/(1+главная!$N$22)))</f>
        <v>163.11116055344093</v>
      </c>
      <c r="DU22" s="53">
        <f>IF(DU$10="",0,IF(DU$10&lt;эффект_кВт!$U$10,0,DU17*главная!$N$22/(1+главная!$N$22)))</f>
        <v>160.46509092821094</v>
      </c>
      <c r="DV22" s="53">
        <f>IF(DV$10="",0,IF(DV$10&lt;эффект_кВт!$U$10,0,DV17*главная!$N$22/(1+главная!$N$22)))</f>
        <v>135.81563760909484</v>
      </c>
      <c r="DW22" s="53">
        <f>IF(DW$10="",0,IF(DW$10&lt;эффект_кВт!$U$10,0,DW17*главная!$N$22/(1+главная!$N$22)))</f>
        <v>140.342825529398</v>
      </c>
      <c r="DX22" s="53">
        <f>IF(DX$10="",0,IF(DX$10&lt;эффект_кВт!$U$10,0,DX17*главная!$N$22/(1+главная!$N$22)))</f>
        <v>155.28879767246221</v>
      </c>
      <c r="DY22" s="53">
        <f>IF(DY$10="",0,IF(DY$10&lt;эффект_кВт!$U$10,0,DY17*главная!$N$22/(1+главная!$N$22)))</f>
        <v>180.58735632702388</v>
      </c>
      <c r="DZ22" s="53">
        <f>IF(DZ$10="",0,IF(DZ$10&lt;эффект_кВт!$U$10,0,DZ17*главная!$N$22/(1+главная!$N$22)))</f>
        <v>200.70962172583685</v>
      </c>
      <c r="EA22" s="53">
        <f>IF(EA$10="",0,IF(EA$10&lt;эффект_кВт!$U$10,0,EA17*главная!$N$22/(1+главная!$N$22)))</f>
        <v>213.7082778625643</v>
      </c>
      <c r="EB22" s="53">
        <f>IF(EB$10="",0,IF(EB$10&lt;эффект_кВт!$U$10,0,EB17*главная!$N$22/(1+главная!$N$22)))</f>
        <v>240.95415252346271</v>
      </c>
      <c r="EC22" s="53">
        <f>IF(EC$10="",0,IF(EC$10&lt;эффект_кВт!$U$10,0,EC17*главная!$N$22/(1+главная!$N$22)))</f>
        <v>233.1814379259317</v>
      </c>
      <c r="ED22" s="53">
        <f>IF(ED$10="",0,IF(ED$10&lt;эффект_кВт!$U$10,0,ED17*главная!$N$22/(1+главная!$N$22)))</f>
        <v>220.83188712464982</v>
      </c>
      <c r="EE22" s="53">
        <f>IF(EE$10="",0,IF(EE$10&lt;эффект_кВт!$U$10,0,EE17*главная!$N$22/(1+главная!$N$22)))</f>
        <v>200.27329646121547</v>
      </c>
      <c r="EF22" s="53">
        <f>IF(EF$10="",0,IF(EF$10&lt;эффект_кВт!$U$10,0,EF17*главная!$N$22/(1+главная!$N$22)))</f>
        <v>162.75657107397697</v>
      </c>
      <c r="EG22" s="53">
        <f>IF(EG$10="",0,IF(EG$10&lt;эффект_кВт!$U$10,0,EG17*главная!$N$22/(1+главная!$N$22)))</f>
        <v>160.11625377401919</v>
      </c>
      <c r="EH22" s="53">
        <f>IF(EH$10="",0,IF(EH$10&lt;эффект_кВт!$U$10,0,EH17*главная!$N$22/(1+главная!$N$22)))</f>
        <v>135.52038622298809</v>
      </c>
      <c r="EI22" s="53">
        <f>IF(EI$10="",0,IF(EI$10&lt;эффект_кВт!$U$10,0,EI17*главная!$N$22/(1+главная!$N$22)))</f>
        <v>140.03773243042104</v>
      </c>
      <c r="EJ22" s="53">
        <f>IF(EJ$10="",0,IF(EJ$10&lt;эффект_кВт!$U$10,0,EJ17*главная!$N$22/(1+главная!$N$22)))</f>
        <v>154.951213329696</v>
      </c>
      <c r="EK22" s="53">
        <f>IF(EK$10="",0,IF(EK$10&lt;эффект_кВт!$U$10,0,EK17*главная!$N$22/(1+главная!$N$22)))</f>
        <v>180.19477511761735</v>
      </c>
      <c r="EL22" s="53">
        <f>IF(EL$10="",0,IF(EL$10&lt;эффект_кВт!$U$10,0,EL17*главная!$N$22/(1+главная!$N$22)))</f>
        <v>200.27329646121547</v>
      </c>
      <c r="EM22" s="53">
        <f>IF(EM$10="",0,IF(EM$10&lt;эффект_кВт!$U$10,0,EM17*главная!$N$22/(1+главная!$N$22)))</f>
        <v>213.24369464981962</v>
      </c>
      <c r="EN22" s="53">
        <f>IF(EN$10="",0,IF(EN$10&lt;эффект_кВт!$U$10,0,EN17*главная!$N$22/(1+главная!$N$22)))</f>
        <v>240.43033914841175</v>
      </c>
      <c r="EO22" s="53">
        <f>IF(EO$10="",0,IF(EO$10&lt;эффект_кВт!$U$10,0,EO17*главная!$N$22/(1+главная!$N$22)))</f>
        <v>232.6745217565275</v>
      </c>
      <c r="EP22" s="53">
        <f>IF(EP$10="",0,IF(EP$10&lt;эффект_кВт!$U$10,0,EP17*главная!$N$22/(1+главная!$N$22)))</f>
        <v>220.35181780481361</v>
      </c>
      <c r="EQ22" s="53">
        <f>IF(EQ$10="",0,IF(EQ$10&lt;эффект_кВт!$U$10,0,EQ17*главная!$N$22/(1+главная!$N$22)))</f>
        <v>204.27876239043977</v>
      </c>
      <c r="ER22" s="53">
        <f>IF(ER$10="",0,IF(ER$10&lt;эффект_кВт!$U$10,0,ER17*главная!$N$22/(1+главная!$N$22)))</f>
        <v>166.01170249545649</v>
      </c>
      <c r="ES22" s="53">
        <f>IF(ES$10="",0,IF(ES$10&lt;эффект_кВт!$U$10,0,ES17*главная!$N$22/(1+главная!$N$22)))</f>
        <v>163.31857884949952</v>
      </c>
      <c r="ET22" s="53">
        <f>IF(ET$10="",0,IF(ET$10&lt;эффект_кВт!$U$10,0,ET17*главная!$N$22/(1+главная!$N$22)))</f>
        <v>138.23079394744784</v>
      </c>
      <c r="EU22" s="53">
        <f>IF(EU$10="",0,IF(EU$10&lt;эффект_кВт!$U$10,0,EU17*главная!$N$22/(1+главная!$N$22)))</f>
        <v>142.83848707902945</v>
      </c>
      <c r="EV22" s="53">
        <f>IF(EV$10="",0,IF(EV$10&lt;эффект_кВт!$U$10,0,EV17*главная!$N$22/(1+главная!$N$22)))</f>
        <v>158.05023759628995</v>
      </c>
      <c r="EW22" s="53">
        <f>IF(EW$10="",0,IF(EW$10&lt;эффект_кВт!$U$10,0,EW17*главная!$N$22/(1+главная!$N$22)))</f>
        <v>183.7986706199697</v>
      </c>
      <c r="EX22" s="53">
        <f>IF(EX$10="",0,IF(EX$10&lt;эффект_кВт!$U$10,0,EX17*главная!$N$22/(1+главная!$N$22)))</f>
        <v>204.27876239043977</v>
      </c>
      <c r="EY22" s="53">
        <f>IF(EY$10="",0,IF(EY$10&lt;эффект_кВт!$U$10,0,EY17*главная!$N$22/(1+главная!$N$22)))</f>
        <v>217.50856854281602</v>
      </c>
      <c r="EZ22" s="53">
        <f>IF(EZ$10="",0,IF(EZ$10&lt;эффект_кВт!$U$10,0,EZ17*главная!$N$22/(1+главная!$N$22)))</f>
        <v>245.23894593137999</v>
      </c>
      <c r="FA22" s="53">
        <f>IF(FA$10="",0,IF(FA$10&lt;эффект_кВт!$U$10,0,FA17*главная!$N$22/(1+главная!$N$22)))</f>
        <v>237.32801219165808</v>
      </c>
      <c r="FB22" s="53">
        <f>IF(FB$10="",0,IF(FB$10&lt;эффект_кВт!$U$10,0,FB17*главная!$N$22/(1+главная!$N$22)))</f>
        <v>224.75885416090983</v>
      </c>
      <c r="FC22" s="53">
        <f>IF(FC$10="",0,IF(FC$10&lt;эффект_кВт!$U$10,0,FC17*главная!$N$22/(1+главная!$N$22)))</f>
        <v>208.36433763824857</v>
      </c>
      <c r="FD22" s="53">
        <f>IF(FD$10="",0,IF(FD$10&lt;эффект_кВт!$U$10,0,FD17*главная!$N$22/(1+главная!$N$22)))</f>
        <v>169.33193654536561</v>
      </c>
      <c r="FE22" s="53">
        <f>IF(FE$10="",0,IF(FE$10&lt;эффект_кВт!$U$10,0,FE17*главная!$N$22/(1+главная!$N$22)))</f>
        <v>166.58495042648957</v>
      </c>
      <c r="FF22" s="53">
        <f>IF(FF$10="",0,IF(FF$10&lt;эффект_кВт!$U$10,0,FF17*главная!$N$22/(1+главная!$N$22)))</f>
        <v>140.99540982639678</v>
      </c>
      <c r="FG22" s="53">
        <f>IF(FG$10="",0,IF(FG$10&lt;эффект_кВт!$U$10,0,FG17*главная!$N$22/(1+главная!$N$22)))</f>
        <v>145.69525682061004</v>
      </c>
      <c r="FH22" s="53">
        <f>IF(FH$10="",0,IF(FH$10&lt;эффект_кВт!$U$10,0,FH17*главная!$N$22/(1+главная!$N$22)))</f>
        <v>161.21124234821568</v>
      </c>
      <c r="FI22" s="53">
        <f>IF(FI$10="",0,IF(FI$10&lt;эффект_кВт!$U$10,0,FI17*главная!$N$22/(1+главная!$N$22)))</f>
        <v>187.47464403236907</v>
      </c>
      <c r="FJ22" s="53">
        <f>IF(FJ$10="",0,IF(FJ$10&lt;эффект_кВт!$U$10,0,FJ17*главная!$N$22/(1+главная!$N$22)))</f>
        <v>208.36433763824857</v>
      </c>
      <c r="FK22" s="53">
        <f>IF(FK$10="",0,IF(FK$10&lt;эффект_кВт!$U$10,0,FK17*главная!$N$22/(1+главная!$N$22)))</f>
        <v>221.85873991367234</v>
      </c>
      <c r="FL22" s="53">
        <f>IF(FL$10="",0,IF(FL$10&lt;эффект_кВт!$U$10,0,FL17*главная!$N$22/(1+главная!$N$22)))</f>
        <v>250.14372485000757</v>
      </c>
      <c r="FM22" s="53">
        <f>IF(FM$10="",0,IF(FM$10&lt;эффект_кВт!$U$10,0,FM17*главная!$N$22/(1+главная!$N$22)))</f>
        <v>242.07457243549118</v>
      </c>
      <c r="FN22" s="53">
        <f>IF(FN$10="",0,IF(FN$10&lt;эффект_кВт!$U$10,0,FN17*главная!$N$22/(1+главная!$N$22)))</f>
        <v>229.25403124412807</v>
      </c>
      <c r="FO22" s="53">
        <f>IF(FO$10="",0,IF(FO$10&lt;эффект_кВт!$U$10,0,FO17*главная!$N$22/(1+главная!$N$22)))</f>
        <v>212.53162439101354</v>
      </c>
      <c r="FP22" s="53">
        <f>IF(FP$10="",0,IF(FP$10&lt;эффект_кВт!$U$10,0,FP17*главная!$N$22/(1+главная!$N$22)))</f>
        <v>172.71857527627293</v>
      </c>
      <c r="FQ22" s="53">
        <f>IF(FQ$10="",0,IF(FQ$10&lt;эффект_кВт!$U$10,0,FQ17*главная!$N$22/(1+главная!$N$22)))</f>
        <v>169.91664943501937</v>
      </c>
      <c r="FR22" s="53">
        <f>IF(FR$10="",0,IF(FR$10&lt;эффект_кВт!$U$10,0,FR17*главная!$N$22/(1+главная!$N$22)))</f>
        <v>143.8153180229248</v>
      </c>
      <c r="FS22" s="53">
        <f>IF(FS$10="",0,IF(FS$10&lt;эффект_кВт!$U$10,0,FS17*главная!$N$22/(1+главная!$N$22)))</f>
        <v>148.60916195702228</v>
      </c>
      <c r="FT22" s="53">
        <f>IF(FT$10="",0,IF(FT$10&lt;эффект_кВт!$U$10,0,FT17*главная!$N$22/(1+главная!$N$22)))</f>
        <v>164.43546719518</v>
      </c>
      <c r="FU22" s="53">
        <f>IF(FU$10="",0,IF(FU$10&lt;эффект_кВт!$U$10,0,FU17*главная!$N$22/(1+главная!$N$22)))</f>
        <v>191.22413691301642</v>
      </c>
      <c r="FV22" s="53">
        <f>IF(FV$10="",0,IF(FV$10&lt;эффект_кВт!$U$10,0,FV17*главная!$N$22/(1+главная!$N$22)))</f>
        <v>212.53162439101354</v>
      </c>
      <c r="FW22" s="53">
        <f>IF(FW$10="",0,IF(FW$10&lt;эффект_кВт!$U$10,0,FW17*главная!$N$22/(1+главная!$N$22)))</f>
        <v>226.29591471194584</v>
      </c>
      <c r="FX22" s="53">
        <f>IF(FX$10="",0,IF(FX$10&lt;эффект_кВт!$U$10,0,FX17*главная!$N$22/(1+главная!$N$22)))</f>
        <v>255.14659934700774</v>
      </c>
      <c r="FY22" s="53">
        <f>IF(FY$10="",0,IF(FY$10&lt;эффект_кВт!$U$10,0,FY17*главная!$N$22/(1+главная!$N$22)))</f>
        <v>246.91606388420107</v>
      </c>
      <c r="FZ22" s="53">
        <f>IF(FZ$10="",0,IF(FZ$10&lt;эффект_кВт!$U$10,0,FZ17*главная!$N$22/(1+главная!$N$22)))</f>
        <v>233.83911186901065</v>
      </c>
      <c r="GA22" s="53">
        <f>IF(GA$10="",0,IF(GA$10&lt;эффект_кВт!$U$10,0,GA17*главная!$N$22/(1+главная!$N$22)))</f>
        <v>216.78225687883381</v>
      </c>
      <c r="GB22" s="53">
        <f>IF(GB$10="",0,IF(GB$10&lt;эффект_кВт!$U$10,0,GB17*главная!$N$22/(1+главная!$N$22)))</f>
        <v>176.1729467817984</v>
      </c>
      <c r="GC22" s="53">
        <f>IF(GC$10="",0,IF(GC$10&lt;эффект_кВт!$U$10,0,GC17*главная!$N$22/(1+главная!$N$22)))</f>
        <v>173.31498242371973</v>
      </c>
      <c r="GD22" s="53">
        <f>IF(GD$10="",0,IF(GD$10&lt;эффект_кВт!$U$10,0,GD17*главная!$N$22/(1+главная!$N$22)))</f>
        <v>146.69162438338327</v>
      </c>
      <c r="GE22" s="53">
        <f>IF(GE$10="",0,IF(GE$10&lt;эффект_кВт!$U$10,0,GE17*главная!$N$22/(1+главная!$N$22)))</f>
        <v>151.58134519616274</v>
      </c>
      <c r="GF22" s="53">
        <f>IF(GF$10="",0,IF(GF$10&lt;эффект_кВт!$U$10,0,GF17*главная!$N$22/(1+главная!$N$22)))</f>
        <v>167.72417653908366</v>
      </c>
      <c r="GG22" s="53">
        <f>IF(GG$10="",0,IF(GG$10&lt;эффект_кВт!$U$10,0,GG17*главная!$N$22/(1+главная!$N$22)))</f>
        <v>195.04861965127677</v>
      </c>
      <c r="GH22" s="53">
        <f>IF(GH$10="",0,IF(GH$10&lt;эффект_кВт!$U$10,0,GH17*главная!$N$22/(1+главная!$N$22)))</f>
        <v>216.78225687883381</v>
      </c>
      <c r="GI22" s="53">
        <f>IF(GI$10="",0,IF(GI$10&lt;эффект_кВт!$U$10,0,GI17*главная!$N$22/(1+главная!$N$22)))</f>
        <v>230.8218330061847</v>
      </c>
      <c r="GJ22" s="53">
        <f>IF(GJ$10="",0,IF(GJ$10&lt;эффект_кВт!$U$10,0,GJ17*главная!$N$22/(1+главная!$N$22)))</f>
        <v>260.24953133394786</v>
      </c>
      <c r="GK22" s="53">
        <f>IF(GK$10="",0,IF(GK$10&lt;эффект_кВт!$U$10,0,GK17*главная!$N$22/(1+главная!$N$22)))</f>
        <v>251.85438516188506</v>
      </c>
      <c r="GL22" s="53">
        <f>IF(GL$10="",0,IF(GL$10&lt;эффект_кВт!$U$10,0,GL17*главная!$N$22/(1+главная!$N$22)))</f>
        <v>238.51589410639085</v>
      </c>
      <c r="GM22" s="53">
        <f>IF(GM$10="",0,IF(GM$10&lt;эффект_кВт!$U$10,0,GM17*главная!$N$22/(1+главная!$N$22)))</f>
        <v>221.11790201641048</v>
      </c>
      <c r="GN22" s="53">
        <f>IF(GN$10="",0,IF(GN$10&lt;эффект_кВт!$U$10,0,GN17*главная!$N$22/(1+главная!$N$22)))</f>
        <v>179.69640571743435</v>
      </c>
      <c r="GO22" s="53">
        <f>IF(GO$10="",0,IF(GO$10&lt;эффект_кВт!$U$10,0,GO17*главная!$N$22/(1+главная!$N$22)))</f>
        <v>176.78128207219413</v>
      </c>
      <c r="GP22" s="53">
        <f>IF(GP$10="",0,IF(GP$10&lt;эффект_кВт!$U$10,0,GP17*главная!$N$22/(1+главная!$N$22)))</f>
        <v>149.62545687105094</v>
      </c>
      <c r="GQ22" s="53">
        <f>IF(GQ$10="",0,IF(GQ$10&lt;эффект_кВт!$U$10,0,GQ17*главная!$N$22/(1+главная!$N$22)))</f>
        <v>154.61297210008595</v>
      </c>
      <c r="GR22" s="53">
        <f>IF(GR$10="",0,IF(GR$10&lt;эффект_кВт!$U$10,0,GR17*главная!$N$22/(1+главная!$N$22)))</f>
        <v>171.07866006986529</v>
      </c>
      <c r="GS22" s="53">
        <f>IF(GS$10="",0,IF(GS$10&lt;эффект_кВт!$U$10,0,GS17*главная!$N$22/(1+главная!$N$22)))</f>
        <v>198.94959204430236</v>
      </c>
      <c r="GT22" s="53">
        <f>IF(GT$10="",0,IF(GT$10&lt;эффект_кВт!$U$10,0,GT17*главная!$N$22/(1+главная!$N$22)))</f>
        <v>221.11790201641048</v>
      </c>
      <c r="GU22" s="53">
        <f>IF(GU$10="",0,IF(GU$10&lt;эффект_кВт!$U$10,0,GU17*главная!$N$22/(1+главная!$N$22)))</f>
        <v>235.4382696663084</v>
      </c>
      <c r="GV22" s="53">
        <f>IF(GV$10="",0,IF(GV$10&lt;эффект_кВт!$U$10,0,GV17*главная!$N$22/(1+главная!$N$22)))</f>
        <v>265.45452196062683</v>
      </c>
      <c r="GW22" s="53">
        <f>IF(GW$10="",0,IF(GW$10&lt;эффект_кВт!$U$10,0,GW17*главная!$N$22/(1+главная!$N$22)))</f>
        <v>256.89147286512281</v>
      </c>
      <c r="GX22" s="53">
        <f>IF(GX$10="",0,IF(GX$10&lt;эффект_кВт!$U$10,0,GX17*главная!$N$22/(1+главная!$N$22)))</f>
        <v>243.28621198851869</v>
      </c>
      <c r="GY22" s="53">
        <f>IF(GY$10="",0,IF(GY$10&lt;эффект_кВт!$U$10,0,GY17*главная!$N$22/(1+главная!$N$22)))</f>
        <v>225.54026005673873</v>
      </c>
      <c r="GZ22" s="53">
        <f>IF(GZ$10="",0,IF(GZ$10&lt;эффект_кВт!$U$10,0,GZ17*главная!$N$22/(1+главная!$N$22)))</f>
        <v>183.29033383178307</v>
      </c>
      <c r="HA22" s="53">
        <f>IF(HA$10="",0,IF(HA$10&lt;эффект_кВт!$U$10,0,HA17*главная!$N$22/(1+главная!$N$22)))</f>
        <v>180.31690771363802</v>
      </c>
      <c r="HB22" s="53">
        <f>IF(HB$10="",0,IF(HB$10&lt;эффект_кВт!$U$10,0,HB17*главная!$N$22/(1+главная!$N$22)))</f>
        <v>152.61796600847197</v>
      </c>
      <c r="HC22" s="53">
        <f>IF(HC$10="",0,IF(HC$10&lt;эффект_кВт!$U$10,0,HC17*главная!$N$22/(1+главная!$N$22)))</f>
        <v>157.70523154208766</v>
      </c>
      <c r="HD22" s="53">
        <f>IF(HD$10="",0,IF(HD$10&lt;эффект_кВт!$U$10,0,HD17*главная!$N$22/(1+главная!$N$22)))</f>
        <v>174.50023327126257</v>
      </c>
      <c r="HE22" s="53">
        <f>IF(HE$10="",0,IF(HE$10&lt;эффект_кВт!$U$10,0,HE17*главная!$N$22/(1+главная!$N$22)))</f>
        <v>202.92858388518837</v>
      </c>
      <c r="HF22" s="53">
        <f>IF(HF$10="",0,IF(HF$10&lt;эффект_кВт!$U$10,0,HF17*главная!$N$22/(1+главная!$N$22)))</f>
        <v>225.54026005673873</v>
      </c>
      <c r="HG22" s="53">
        <f>IF(HG$10="",0,IF(HG$10&lt;эффект_кВт!$U$10,0,HG17*главная!$N$22/(1+главная!$N$22)))</f>
        <v>240.14703505963459</v>
      </c>
      <c r="HH22" s="53">
        <f>IF(HH$10="",0,IF(HH$10&lt;эффект_кВт!$U$10,0,HH17*главная!$N$22/(1+главная!$N$22)))</f>
        <v>270.76361239983942</v>
      </c>
      <c r="HI22" s="53">
        <f>IF(HI$10="",0,IF(HI$10&lt;эффект_кВт!$U$10,0,HI17*главная!$N$22/(1+главная!$N$22)))</f>
        <v>262.02930232242522</v>
      </c>
      <c r="HJ22" s="53">
        <f>IF(HJ$10="",0,IF(HJ$10&lt;эффект_кВт!$U$10,0,HJ17*главная!$N$22/(1+главная!$N$22)))</f>
        <v>248.15193622828909</v>
      </c>
      <c r="HK22" s="53">
        <f>IF(HK$10="",0,IF(HK$10&lt;эффект_кВт!$U$10,0,HK17*главная!$N$22/(1+главная!$N$22)))</f>
        <v>0</v>
      </c>
      <c r="HL22" s="53">
        <f>IF(HL$10="",0,IF(HL$10&lt;эффект_кВт!$U$10,0,HL17*главная!$N$22/(1+главная!$N$22)))</f>
        <v>0</v>
      </c>
      <c r="HM22" s="53">
        <f>IF(HM$10="",0,IF(HM$10&lt;эффект_кВт!$U$10,0,HM17*главная!$N$22/(1+главная!$N$22)))</f>
        <v>0</v>
      </c>
      <c r="HN22" s="53">
        <f>IF(HN$10="",0,IF(HN$10&lt;эффект_кВт!$U$10,0,HN17*главная!$N$22/(1+главная!$N$22)))</f>
        <v>0</v>
      </c>
      <c r="HO22" s="53">
        <f>IF(HO$10="",0,IF(HO$10&lt;эффект_кВт!$U$10,0,HO17*главная!$N$22/(1+главная!$N$22)))</f>
        <v>0</v>
      </c>
      <c r="HP22" s="53">
        <f>IF(HP$10="",0,IF(HP$10&lt;эффект_кВт!$U$10,0,HP17*главная!$N$22/(1+главная!$N$22)))</f>
        <v>0</v>
      </c>
      <c r="HQ22" s="53">
        <f>IF(HQ$10="",0,IF(HQ$10&lt;эффект_кВт!$U$10,0,HQ17*главная!$N$22/(1+главная!$N$22)))</f>
        <v>0</v>
      </c>
      <c r="HR22" s="53">
        <f>IF(HR$10="",0,IF(HR$10&lt;эффект_кВт!$U$10,0,HR17*главная!$N$22/(1+главная!$N$22)))</f>
        <v>0</v>
      </c>
      <c r="HS22" s="53">
        <f>IF(HS$10="",0,IF(HS$10&lt;эффект_кВт!$U$10,0,HS17*главная!$N$22/(1+главная!$N$22)))</f>
        <v>0</v>
      </c>
      <c r="HT22" s="53">
        <f>IF(HT$10="",0,IF(HT$10&lt;эффект_кВт!$U$10,0,HT17*главная!$N$22/(1+главная!$N$22)))</f>
        <v>0</v>
      </c>
      <c r="HU22" s="53">
        <f>IF(HU$10="",0,IF(HU$10&lt;эффект_кВт!$U$10,0,HU17*главная!$N$22/(1+главная!$N$22)))</f>
        <v>0</v>
      </c>
      <c r="HV22" s="53">
        <f>IF(HV$10="",0,IF(HV$10&lt;эффект_кВт!$U$10,0,HV17*главная!$N$22/(1+главная!$N$22)))</f>
        <v>0</v>
      </c>
      <c r="HW22" s="53">
        <f>IF(HW$10="",0,IF(HW$10&lt;эффект_кВт!$U$10,0,HW17*главная!$N$22/(1+главная!$N$22)))</f>
        <v>0</v>
      </c>
      <c r="HX22" s="53">
        <f>IF(HX$10="",0,IF(HX$10&lt;эффект_кВт!$U$10,0,HX17*главная!$N$22/(1+главная!$N$22)))</f>
        <v>0</v>
      </c>
      <c r="HY22" s="53">
        <f>IF(HY$10="",0,IF(HY$10&lt;эффект_кВт!$U$10,0,HY17*главная!$N$22/(1+главная!$N$22)))</f>
        <v>0</v>
      </c>
      <c r="HZ22" s="53">
        <f>IF(HZ$10="",0,IF(HZ$10&lt;эффект_кВт!$U$10,0,HZ17*главная!$N$22/(1+главная!$N$22)))</f>
        <v>0</v>
      </c>
      <c r="IA22" s="53">
        <f>IF(IA$10="",0,IF(IA$10&lt;эффект_кВт!$U$10,0,IA17*главная!$N$22/(1+главная!$N$22)))</f>
        <v>0</v>
      </c>
      <c r="IB22" s="53">
        <f>IF(IB$10="",0,IF(IB$10&lt;эффект_кВт!$U$10,0,IB17*главная!$N$22/(1+главная!$N$22)))</f>
        <v>0</v>
      </c>
      <c r="IC22" s="53">
        <f>IF(IC$10="",0,IF(IC$10&lt;эффект_кВт!$U$10,0,IC17*главная!$N$22/(1+главная!$N$22)))</f>
        <v>0</v>
      </c>
      <c r="ID22" s="53">
        <f>IF(ID$10="",0,IF(ID$10&lt;эффект_кВт!$U$10,0,ID17*главная!$N$22/(1+главная!$N$22)))</f>
        <v>0</v>
      </c>
      <c r="IE22" s="53">
        <f>IF(IE$10="",0,IF(IE$10&lt;эффект_кВт!$U$10,0,IE17*главная!$N$22/(1+главная!$N$22)))</f>
        <v>0</v>
      </c>
      <c r="IF22" s="53">
        <f>IF(IF$10="",0,IF(IF$10&lt;эффект_кВт!$U$10,0,IF17*главная!$N$22/(1+главная!$N$22)))</f>
        <v>0</v>
      </c>
      <c r="IG22" s="53">
        <f>IF(IG$10="",0,IF(IG$10&lt;эффект_кВт!$U$10,0,IG17*главная!$N$22/(1+главная!$N$22)))</f>
        <v>0</v>
      </c>
      <c r="IH22" s="53">
        <f>IF(IH$10="",0,IF(IH$10&lt;эффект_кВт!$U$10,0,IH17*главная!$N$22/(1+главная!$N$22)))</f>
        <v>0</v>
      </c>
      <c r="II22" s="53">
        <f>IF(II$10="",0,IF(II$10&lt;эффект_кВт!$U$10,0,II17*главная!$N$22/(1+главная!$N$22)))</f>
        <v>0</v>
      </c>
      <c r="IJ22" s="53">
        <f>IF(IJ$10="",0,IF(IJ$10&lt;эффект_кВт!$U$10,0,IJ17*главная!$N$22/(1+главная!$N$22)))</f>
        <v>0</v>
      </c>
      <c r="IK22" s="53">
        <f>IF(IK$10="",0,IF(IK$10&lt;эффект_кВт!$U$10,0,IK17*главная!$N$22/(1+главная!$N$22)))</f>
        <v>0</v>
      </c>
      <c r="IL22" s="53">
        <f>IF(IL$10="",0,IF(IL$10&lt;эффект_кВт!$U$10,0,IL17*главная!$N$22/(1+главная!$N$22)))</f>
        <v>0</v>
      </c>
      <c r="IM22" s="53">
        <f>IF(IM$10="",0,IF(IM$10&lt;эффект_кВт!$U$10,0,IM17*главная!$N$22/(1+главная!$N$22)))</f>
        <v>0</v>
      </c>
      <c r="IN22" s="53">
        <f>IF(IN$10="",0,IF(IN$10&lt;эффект_кВт!$U$10,0,IN17*главная!$N$22/(1+главная!$N$22)))</f>
        <v>0</v>
      </c>
      <c r="IO22" s="53">
        <f>IF(IO$10="",0,IF(IO$10&lt;эффект_кВт!$U$10,0,IO17*главная!$N$22/(1+главная!$N$22)))</f>
        <v>0</v>
      </c>
      <c r="IP22" s="53">
        <f>IF(IP$10="",0,IF(IP$10&lt;эффект_кВт!$U$10,0,IP17*главная!$N$22/(1+главная!$N$22)))</f>
        <v>0</v>
      </c>
      <c r="IQ22" s="53">
        <f>IF(IQ$10="",0,IF(IQ$10&lt;эффект_кВт!$U$10,0,IQ17*главная!$N$22/(1+главная!$N$22)))</f>
        <v>0</v>
      </c>
      <c r="IR22" s="53">
        <f>IF(IR$10="",0,IF(IR$10&lt;эффект_кВт!$U$10,0,IR17*главная!$N$22/(1+главная!$N$22)))</f>
        <v>0</v>
      </c>
      <c r="IS22" s="53">
        <f>IF(IS$10="",0,IF(IS$10&lt;эффект_кВт!$U$10,0,IS17*главная!$N$22/(1+главная!$N$22)))</f>
        <v>0</v>
      </c>
      <c r="IT22" s="53">
        <f>IF(IT$10="",0,IF(IT$10&lt;эффект_кВт!$U$10,0,IT17*главная!$N$22/(1+главная!$N$22)))</f>
        <v>0</v>
      </c>
      <c r="IU22" s="53">
        <f>IF(IU$10="",0,IF(IU$10&lt;эффект_кВт!$U$10,0,IU17*главная!$N$22/(1+главная!$N$22)))</f>
        <v>0</v>
      </c>
      <c r="IV22" s="53">
        <f>IF(IV$10="",0,IF(IV$10&lt;эффект_кВт!$U$10,0,IV17*главная!$N$22/(1+главная!$N$22)))</f>
        <v>0</v>
      </c>
      <c r="IW22" s="53">
        <f>IF(IW$10="",0,IF(IW$10&lt;эффект_кВт!$U$10,0,IW17*главная!$N$22/(1+главная!$N$22)))</f>
        <v>0</v>
      </c>
      <c r="IX22" s="53">
        <f>IF(IX$10="",0,IF(IX$10&lt;эффект_кВт!$U$10,0,IX17*главная!$N$22/(1+главная!$N$22)))</f>
        <v>0</v>
      </c>
      <c r="IY22" s="53">
        <f>IF(IY$10="",0,IF(IY$10&lt;эффект_кВт!$U$10,0,IY17*главная!$N$22/(1+главная!$N$22)))</f>
        <v>0</v>
      </c>
      <c r="IZ22" s="53">
        <f>IF(IZ$10="",0,IF(IZ$10&lt;эффект_кВт!$U$10,0,IZ17*главная!$N$22/(1+главная!$N$22)))</f>
        <v>0</v>
      </c>
      <c r="JA22" s="53">
        <f>IF(JA$10="",0,IF(JA$10&lt;эффект_кВт!$U$10,0,JA17*главная!$N$22/(1+главная!$N$22)))</f>
        <v>0</v>
      </c>
      <c r="JB22" s="53">
        <f>IF(JB$10="",0,IF(JB$10&lt;эффект_кВт!$U$10,0,JB17*главная!$N$22/(1+главная!$N$22)))</f>
        <v>0</v>
      </c>
      <c r="JC22" s="53">
        <f>IF(JC$10="",0,IF(JC$10&lt;эффект_кВт!$U$10,0,JC17*главная!$N$22/(1+главная!$N$22)))</f>
        <v>0</v>
      </c>
      <c r="JD22" s="53">
        <f>IF(JD$10="",0,IF(JD$10&lt;эффект_кВт!$U$10,0,JD17*главная!$N$22/(1+главная!$N$22)))</f>
        <v>0</v>
      </c>
      <c r="JE22" s="53">
        <f>IF(JE$10="",0,IF(JE$10&lt;эффект_кВт!$U$10,0,JE17*главная!$N$22/(1+главная!$N$22)))</f>
        <v>0</v>
      </c>
      <c r="JF22" s="53">
        <f>IF(JF$10="",0,IF(JF$10&lt;эффект_кВт!$U$10,0,JF17*главная!$N$22/(1+главная!$N$22)))</f>
        <v>0</v>
      </c>
      <c r="JG22" s="53">
        <f>IF(JG$10="",0,IF(JG$10&lt;эффект_кВт!$U$10,0,JG17*главная!$N$22/(1+главная!$N$22)))</f>
        <v>0</v>
      </c>
      <c r="JH22" s="53">
        <f>IF(JH$10="",0,IF(JH$10&lt;эффект_кВт!$U$10,0,JH17*главная!$N$22/(1+главная!$N$22)))</f>
        <v>0</v>
      </c>
      <c r="JI22" s="53">
        <f>IF(JI$10="",0,IF(JI$10&lt;эффект_кВт!$U$10,0,JI17*главная!$N$22/(1+главная!$N$22)))</f>
        <v>0</v>
      </c>
      <c r="JJ22" s="53">
        <f>IF(JJ$10="",0,IF(JJ$10&lt;эффект_кВт!$U$10,0,JJ17*главная!$N$22/(1+главная!$N$22)))</f>
        <v>0</v>
      </c>
      <c r="JK22" s="53">
        <f>IF(JK$10="",0,IF(JK$10&lt;эффект_кВт!$U$10,0,JK17*главная!$N$22/(1+главная!$N$22)))</f>
        <v>0</v>
      </c>
      <c r="JL22" s="53">
        <f>IF(JL$10="",0,IF(JL$10&lt;эффект_кВт!$U$10,0,JL17*главная!$N$22/(1+главная!$N$22)))</f>
        <v>0</v>
      </c>
      <c r="JM22" s="53">
        <f>IF(JM$10="",0,IF(JM$10&lt;эффект_кВт!$U$10,0,JM17*главная!$N$22/(1+главная!$N$22)))</f>
        <v>0</v>
      </c>
      <c r="JN22" s="53">
        <f>IF(JN$10="",0,IF(JN$10&lt;эффект_кВт!$U$10,0,JN17*главная!$N$22/(1+главная!$N$22)))</f>
        <v>0</v>
      </c>
      <c r="JO22" s="53">
        <f>IF(JO$10="",0,IF(JO$10&lt;эффект_кВт!$U$10,0,JO17*главная!$N$22/(1+главная!$N$22)))</f>
        <v>0</v>
      </c>
      <c r="JP22" s="53">
        <f>IF(JP$10="",0,IF(JP$10&lt;эффект_кВт!$U$10,0,JP17*главная!$N$22/(1+главная!$N$22)))</f>
        <v>0</v>
      </c>
      <c r="JQ22" s="53">
        <f>IF(JQ$10="",0,IF(JQ$10&lt;эффект_кВт!$U$10,0,JQ17*главная!$N$22/(1+главная!$N$22)))</f>
        <v>0</v>
      </c>
      <c r="JR22" s="53">
        <f>IF(JR$10="",0,IF(JR$10&lt;эффект_кВт!$U$10,0,JR17*главная!$N$22/(1+главная!$N$22)))</f>
        <v>0</v>
      </c>
      <c r="JS22" s="53">
        <f>IF(JS$10="",0,IF(JS$10&lt;эффект_кВт!$U$10,0,JS17*главная!$N$22/(1+главная!$N$22)))</f>
        <v>0</v>
      </c>
      <c r="JT22" s="53">
        <f>IF(JT$10="",0,IF(JT$10&lt;эффект_кВт!$U$10,0,JT17*главная!$N$22/(1+главная!$N$22)))</f>
        <v>0</v>
      </c>
      <c r="JU22" s="53">
        <f>IF(JU$10="",0,IF(JU$10&lt;эффект_кВт!$U$10,0,JU17*главная!$N$22/(1+главная!$N$22)))</f>
        <v>0</v>
      </c>
      <c r="JV22" s="53">
        <f>IF(JV$10="",0,IF(JV$10&lt;эффект_кВт!$U$10,0,JV17*главная!$N$22/(1+главная!$N$22)))</f>
        <v>0</v>
      </c>
      <c r="JW22" s="53">
        <f>IF(JW$10="",0,IF(JW$10&lt;эффект_кВт!$U$10,0,JW17*главная!$N$22/(1+главная!$N$22)))</f>
        <v>0</v>
      </c>
      <c r="JX22" s="53">
        <f>IF(JX$10="",0,IF(JX$10&lt;эффект_кВт!$U$10,0,JX17*главная!$N$22/(1+главная!$N$22)))</f>
        <v>0</v>
      </c>
      <c r="JY22" s="53">
        <f>IF(JY$10="",0,IF(JY$10&lt;эффект_кВт!$U$10,0,JY17*главная!$N$22/(1+главная!$N$22)))</f>
        <v>0</v>
      </c>
      <c r="JZ22" s="53">
        <f>IF(JZ$10="",0,IF(JZ$10&lt;эффект_кВт!$U$10,0,JZ17*главная!$N$22/(1+главная!$N$22)))</f>
        <v>0</v>
      </c>
      <c r="KA22" s="53">
        <f>IF(KA$10="",0,IF(KA$10&lt;эффект_кВт!$U$10,0,KA17*главная!$N$22/(1+главная!$N$22)))</f>
        <v>0</v>
      </c>
      <c r="KB22" s="53">
        <f>IF(KB$10="",0,IF(KB$10&lt;эффект_кВт!$U$10,0,KB17*главная!$N$22/(1+главная!$N$22)))</f>
        <v>0</v>
      </c>
      <c r="KC22" s="53">
        <f>IF(KC$10="",0,IF(KC$10&lt;эффект_кВт!$U$10,0,KC17*главная!$N$22/(1+главная!$N$22)))</f>
        <v>0</v>
      </c>
      <c r="KD22" s="53">
        <f>IF(KD$10="",0,IF(KD$10&lt;эффект_кВт!$U$10,0,KD17*главная!$N$22/(1+главная!$N$22)))</f>
        <v>0</v>
      </c>
      <c r="KE22" s="53">
        <f>IF(KE$10="",0,IF(KE$10&lt;эффект_кВт!$U$10,0,KE17*главная!$N$22/(1+главная!$N$22)))</f>
        <v>0</v>
      </c>
      <c r="KF22" s="53">
        <f>IF(KF$10="",0,IF(KF$10&lt;эффект_кВт!$U$10,0,KF17*главная!$N$22/(1+главная!$N$22)))</f>
        <v>0</v>
      </c>
      <c r="KG22" s="53">
        <f>IF(KG$10="",0,IF(KG$10&lt;эффект_кВт!$U$10,0,KG17*главная!$N$22/(1+главная!$N$22)))</f>
        <v>0</v>
      </c>
      <c r="KH22" s="53">
        <f>IF(KH$10="",0,IF(KH$10&lt;эффект_кВт!$U$10,0,KH17*главная!$N$22/(1+главная!$N$22)))</f>
        <v>0</v>
      </c>
      <c r="KI22" s="53">
        <f>IF(KI$10="",0,IF(KI$10&lt;эффект_кВт!$U$10,0,KI17*главная!$N$22/(1+главная!$N$22)))</f>
        <v>0</v>
      </c>
      <c r="KJ22" s="53">
        <f>IF(KJ$10="",0,IF(KJ$10&lt;эффект_кВт!$U$10,0,KJ17*главная!$N$22/(1+главная!$N$22)))</f>
        <v>0</v>
      </c>
      <c r="KK22" s="53">
        <f>IF(KK$10="",0,IF(KK$10&lt;эффект_кВт!$U$10,0,KK17*главная!$N$22/(1+главная!$N$22)))</f>
        <v>0</v>
      </c>
      <c r="KL22" s="53">
        <f>IF(KL$10="",0,IF(KL$10&lt;эффект_кВт!$U$10,0,KL17*главная!$N$22/(1+главная!$N$22)))</f>
        <v>0</v>
      </c>
      <c r="KM22" s="53">
        <f>IF(KM$10="",0,IF(KM$10&lt;эффект_кВт!$U$10,0,KM17*главная!$N$22/(1+главная!$N$22)))</f>
        <v>0</v>
      </c>
      <c r="KN22" s="53">
        <f>IF(KN$10="",0,IF(KN$10&lt;эффект_кВт!$U$10,0,KN17*главная!$N$22/(1+главная!$N$22)))</f>
        <v>0</v>
      </c>
      <c r="KO22" s="53">
        <f>IF(KO$10="",0,IF(KO$10&lt;эффект_кВт!$U$10,0,KO17*главная!$N$22/(1+главная!$N$22)))</f>
        <v>0</v>
      </c>
      <c r="KP22" s="53">
        <f>IF(KP$10="",0,IF(KP$10&lt;эффект_кВт!$U$10,0,KP17*главная!$N$22/(1+главная!$N$22)))</f>
        <v>0</v>
      </c>
      <c r="KQ22" s="53">
        <f>IF(KQ$10="",0,IF(KQ$10&lt;эффект_кВт!$U$10,0,KQ17*главная!$N$22/(1+главная!$N$22)))</f>
        <v>0</v>
      </c>
      <c r="KR22" s="53">
        <f>IF(KR$10="",0,IF(KR$10&lt;эффект_кВт!$U$10,0,KR17*главная!$N$22/(1+главная!$N$22)))</f>
        <v>0</v>
      </c>
      <c r="KS22" s="53">
        <f>IF(KS$10="",0,IF(KS$10&lt;эффект_кВт!$U$10,0,KS17*главная!$N$22/(1+главная!$N$22)))</f>
        <v>0</v>
      </c>
      <c r="KT22" s="53">
        <f>IF(KT$10="",0,IF(KT$10&lt;эффект_кВт!$U$10,0,KT17*главная!$N$22/(1+главная!$N$22)))</f>
        <v>0</v>
      </c>
      <c r="KU22" s="53">
        <f>IF(KU$10="",0,IF(KU$10&lt;эффект_кВт!$U$10,0,KU17*главная!$N$22/(1+главная!$N$22)))</f>
        <v>0</v>
      </c>
      <c r="KV22" s="53">
        <f>IF(KV$10="",0,IF(KV$10&lt;эффект_кВт!$U$10,0,KV17*главная!$N$22/(1+главная!$N$22)))</f>
        <v>0</v>
      </c>
      <c r="KW22" s="53">
        <f>IF(KW$10="",0,IF(KW$10&lt;эффект_кВт!$U$10,0,KW17*главная!$N$22/(1+главная!$N$22)))</f>
        <v>0</v>
      </c>
      <c r="KX22" s="53">
        <f>IF(KX$10="",0,IF(KX$10&lt;эффект_кВт!$U$10,0,KX17*главная!$N$22/(1+главная!$N$22)))</f>
        <v>0</v>
      </c>
      <c r="KY22" s="53">
        <f>IF(KY$10="",0,IF(KY$10&lt;эффект_кВт!$U$10,0,KY17*главная!$N$22/(1+главная!$N$22)))</f>
        <v>0</v>
      </c>
      <c r="KZ22" s="53">
        <f>IF(KZ$10="",0,IF(KZ$10&lt;эффект_кВт!$U$10,0,KZ17*главная!$N$22/(1+главная!$N$22)))</f>
        <v>0</v>
      </c>
      <c r="LA22" s="53">
        <f>IF(LA$10="",0,IF(LA$10&lt;эффект_кВт!$U$10,0,LA17*главная!$N$22/(1+главная!$N$22)))</f>
        <v>0</v>
      </c>
      <c r="LB22" s="53">
        <f>IF(LB$10="",0,IF(LB$10&lt;эффект_кВт!$U$10,0,LB17*главная!$N$22/(1+главная!$N$22)))</f>
        <v>0</v>
      </c>
      <c r="LC22" s="53">
        <f>IF(LC$10="",0,IF(LC$10&lt;эффект_кВт!$U$10,0,LC17*главная!$N$22/(1+главная!$N$22)))</f>
        <v>0</v>
      </c>
      <c r="LD22" s="53">
        <f>IF(LD$10="",0,IF(LD$10&lt;эффект_кВт!$U$10,0,LD17*главная!$N$22/(1+главная!$N$22)))</f>
        <v>0</v>
      </c>
      <c r="LE22" s="53">
        <f>IF(LE$10="",0,IF(LE$10&lt;эффект_кВт!$U$10,0,LE17*главная!$N$22/(1+главная!$N$22)))</f>
        <v>0</v>
      </c>
      <c r="LF22" s="53">
        <f>IF(LF$10="",0,IF(LF$10&lt;эффект_кВт!$U$10,0,LF17*главная!$N$22/(1+главная!$N$22)))</f>
        <v>0</v>
      </c>
      <c r="LG22" s="53">
        <f>IF(LG$10="",0,IF(LG$10&lt;эффект_кВт!$U$10,0,LG17*главная!$N$22/(1+главная!$N$22)))</f>
        <v>0</v>
      </c>
      <c r="LH22" s="53">
        <f>IF(LH$10="",0,IF(LH$10&lt;эффект_кВт!$U$10,0,LH17*главная!$N$22/(1+главная!$N$22)))</f>
        <v>0</v>
      </c>
      <c r="LI22" s="10"/>
      <c r="LJ22" s="10"/>
    </row>
    <row r="23" spans="1:322" ht="7.0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31"/>
      <c r="L23" s="6"/>
      <c r="M23" s="13"/>
      <c r="N23" s="6"/>
      <c r="O23" s="20"/>
      <c r="P23" s="6"/>
      <c r="Q23" s="6"/>
      <c r="R23" s="82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</row>
    <row r="24" spans="1:322" s="11" customFormat="1" x14ac:dyDescent="0.25">
      <c r="A24" s="10"/>
      <c r="B24" s="10"/>
      <c r="C24" s="10"/>
      <c r="D24" s="10"/>
      <c r="E24" s="30" t="str">
        <f>kpi!$E$36</f>
        <v>начисление НДС к возмещению</v>
      </c>
      <c r="F24" s="10"/>
      <c r="G24" s="10"/>
      <c r="H24" s="30"/>
      <c r="I24" s="10"/>
      <c r="J24" s="10"/>
      <c r="K24" s="99" t="str">
        <f>IF($E24="","",INDEX(kpi!$H:$H,SUMIFS(kpi!$B:$B,kpi!$E:$E,$E24)))</f>
        <v>тыс.руб.</v>
      </c>
      <c r="L24" s="10"/>
      <c r="M24" s="13"/>
      <c r="N24" s="10"/>
      <c r="O24" s="20"/>
      <c r="P24" s="10"/>
      <c r="Q24" s="10"/>
      <c r="R24" s="84">
        <f>SUMIFS($T24:$LI24,$T$1:$LI$1,"&lt;="&amp;MAX($1:$1),$T$1:$LI$1,"&gt;="&amp;1)</f>
        <v>19883.652951235083</v>
      </c>
      <c r="S24" s="10"/>
      <c r="T24" s="10"/>
      <c r="U24" s="53">
        <f>IF(U$10="",0,SUMIFS(энергоконтракт!$49:$49,энергоконтракт!$9:$9,U$9)+IF(U$10&lt;эффект_кВт!$U$10,0,U20*главная!$N$22/(1+главная!$N$22)))</f>
        <v>71.694915254237287</v>
      </c>
      <c r="V24" s="53">
        <f>IF(V$10="",0,SUMIFS(энергоконтракт!$49:$49,энергоконтракт!$9:$9,V$9)+IF(V$10&lt;эффект_кВт!$U$10,0,V20*главная!$N$22/(1+главная!$N$22)))</f>
        <v>297.4576271186441</v>
      </c>
      <c r="W24" s="53">
        <f>IF(W$10="",0,SUMIFS(энергоконтракт!$49:$49,энергоконтракт!$9:$9,W$9)+IF(W$10&lt;эффект_кВт!$U$10,0,W20*главная!$N$22/(1+главная!$N$22)))</f>
        <v>356.94915254237287</v>
      </c>
      <c r="X24" s="53">
        <f>IF(X$10="",0,SUMIFS(энергоконтракт!$49:$49,энергоконтракт!$9:$9,X$9)+IF(X$10&lt;эффект_кВт!$U$10,0,X20*главная!$N$22/(1+главная!$N$22)))</f>
        <v>314.23728813559325</v>
      </c>
      <c r="Y24" s="53">
        <f>IF(Y$10="",0,SUMIFS(энергоконтракт!$49:$49,энергоконтракт!$9:$9,Y$9)+IF(Y$10&lt;эффект_кВт!$U$10,0,Y20*главная!$N$22/(1+главная!$N$22)))</f>
        <v>823.72881355932213</v>
      </c>
      <c r="Z24" s="53">
        <f>IF(Z$10="",0,SUMIFS(энергоконтракт!$49:$49,энергоконтракт!$9:$9,Z$9)+IF(Z$10&lt;эффект_кВт!$U$10,0,Z20*главная!$N$22/(1+главная!$N$22)))</f>
        <v>213.55932203389833</v>
      </c>
      <c r="AA24" s="53">
        <f>IF(AA$10="",0,SUMIFS(энергоконтракт!$49:$49,энергоконтракт!$9:$9,AA$9)+IF(AA$10&lt;эффект_кВт!$U$10,0,AA20*главная!$N$22/(1+главная!$N$22)))</f>
        <v>279.15254237288133</v>
      </c>
      <c r="AB24" s="53">
        <f>IF(AB$10="",0,SUMIFS(энергоконтракт!$49:$49,энергоконтракт!$9:$9,AB$9)+IF(AB$10&lt;эффект_кВт!$U$10,0,AB20*главная!$N$22/(1+главная!$N$22)))</f>
        <v>610.16949152542372</v>
      </c>
      <c r="AC24" s="53">
        <f>IF(AC$10="",0,SUMIFS(энергоконтракт!$49:$49,энергоконтракт!$9:$9,AC$9)+IF(AC$10&lt;эффект_кВт!$U$10,0,AC20*главная!$N$22/(1+главная!$N$22)))</f>
        <v>706.27118644067798</v>
      </c>
      <c r="AD24" s="53">
        <f>IF(AD$10="",0,SUMIFS(энергоконтракт!$49:$49,энергоконтракт!$9:$9,AD$9)+IF(AD$10&lt;эффект_кВт!$U$10,0,AD20*главная!$N$22/(1+главная!$N$22)))</f>
        <v>305.08474576271186</v>
      </c>
      <c r="AE24" s="53">
        <f>IF(AE$10="",0,SUMIFS(энергоконтракт!$49:$49,энергоконтракт!$9:$9,AE$9)+IF(AE$10&lt;эффект_кВт!$U$10,0,AE20*главная!$N$22/(1+главная!$N$22)))</f>
        <v>48.813559322033896</v>
      </c>
      <c r="AF24" s="53">
        <f>IF(AF$10="",0,SUMIFS(энергоконтракт!$49:$49,энергоконтракт!$9:$9,AF$9)+IF(AF$10&lt;эффект_кВт!$U$10,0,AF20*главная!$N$22/(1+главная!$N$22)))</f>
        <v>49.127627232488308</v>
      </c>
      <c r="AG24" s="53">
        <f>IF(AG$10="",0,SUMIFS(энергоконтракт!$49:$49,энергоконтракт!$9:$9,AG$9)+IF(AG$10&lt;эффект_кВт!$U$10,0,AG20*главная!$N$22/(1+главная!$N$22)))</f>
        <v>49.443715865335157</v>
      </c>
      <c r="AH24" s="53">
        <f>IF(AH$10="",0,SUMIFS(энергоконтракт!$49:$49,энергоконтракт!$9:$9,AH$9)+IF(AH$10&lt;эффект_кВт!$U$10,0,AH20*главная!$N$22/(1+главная!$N$22)))</f>
        <v>49.761838221963181</v>
      </c>
      <c r="AI24" s="53">
        <f>IF(AI$10="",0,SUMIFS(энергоконтракт!$49:$49,энергоконтракт!$9:$9,AI$9)+IF(AI$10&lt;эффект_кВт!$U$10,0,AI20*главная!$N$22/(1+главная!$N$22)))</f>
        <v>50.082007387412411</v>
      </c>
      <c r="AJ24" s="53">
        <f>IF(AJ$10="",0,SUMIFS(энергоконтракт!$49:$49,энергоконтракт!$9:$9,AJ$9)+IF(AJ$10&lt;эффект_кВт!$U$10,0,AJ20*главная!$N$22/(1+главная!$N$22)))</f>
        <v>50.404236530912449</v>
      </c>
      <c r="AK24" s="53">
        <f>IF(AK$10="",0,SUMIFS(энергоконтракт!$49:$49,энергоконтракт!$9:$9,AK$9)+IF(AK$10&lt;эффект_кВт!$U$10,0,AK20*главная!$N$22/(1+главная!$N$22)))</f>
        <v>50.72853890642407</v>
      </c>
      <c r="AL24" s="53">
        <f>IF(AL$10="",0,SUMIFS(энергоконтракт!$49:$49,энергоконтракт!$9:$9,AL$9)+IF(AL$10&lt;эффект_кВт!$U$10,0,AL20*главная!$N$22/(1+главная!$N$22)))</f>
        <v>51.054927853184481</v>
      </c>
      <c r="AM24" s="53">
        <f>IF(AM$10="",0,SUMIFS(энергоконтракт!$49:$49,энергоконтракт!$9:$9,AM$9)+IF(AM$10&lt;эффект_кВт!$U$10,0,AM20*главная!$N$22/(1+главная!$N$22)))</f>
        <v>51.383416796255922</v>
      </c>
      <c r="AN24" s="53">
        <f>IF(AN$10="",0,SUMIFS(энергоконтракт!$49:$49,энергоконтракт!$9:$9,AN$9)+IF(AN$10&lt;эффект_кВт!$U$10,0,AN20*главная!$N$22/(1+главная!$N$22)))</f>
        <v>51.714019247077893</v>
      </c>
      <c r="AO24" s="53">
        <f>IF(AO$10="",0,SUMIFS(энергоконтракт!$49:$49,энергоконтракт!$9:$9,AO$9)+IF(AO$10&lt;эффект_кВт!$U$10,0,AO20*главная!$N$22/(1+главная!$N$22)))</f>
        <v>52.04674880402289</v>
      </c>
      <c r="AP24" s="53">
        <f>IF(AP$10="",0,SUMIFS(энергоконтракт!$49:$49,энергоконтракт!$9:$9,AP$9)+IF(AP$10&lt;эффект_кВт!$U$10,0,AP20*главная!$N$22/(1+главная!$N$22)))</f>
        <v>52.381619152955757</v>
      </c>
      <c r="AQ24" s="53">
        <f>IF(AQ$10="",0,SUMIFS(энергоконтракт!$49:$49,энергоконтракт!$9:$9,AQ$9)+IF(AQ$10&lt;эффект_кВт!$U$10,0,AQ20*главная!$N$22/(1+главная!$N$22)))</f>
        <v>52.718644067796603</v>
      </c>
      <c r="AR24" s="53">
        <f>IF(AR$10="",0,SUMIFS(энергоконтракт!$49:$49,энергоконтракт!$9:$9,AR$9)+IF(AR$10&lt;эффект_кВт!$U$10,0,AR20*главная!$N$22/(1+главная!$N$22)))</f>
        <v>53.057837411087363</v>
      </c>
      <c r="AS24" s="53">
        <f>IF(AS$10="",0,SUMIFS(энергоконтракт!$49:$49,энергоконтракт!$9:$9,AS$9)+IF(AS$10&lt;эффект_кВт!$U$10,0,AS20*главная!$N$22/(1+главная!$N$22)))</f>
        <v>53.399213134561968</v>
      </c>
      <c r="AT24" s="53">
        <f>IF(AT$10="",0,SUMIFS(энергоконтракт!$49:$49,энергоконтракт!$9:$9,AT$9)+IF(AT$10&lt;эффект_кВт!$U$10,0,AT20*главная!$N$22/(1+главная!$N$22)))</f>
        <v>53.742785279720223</v>
      </c>
      <c r="AU24" s="53">
        <f>IF(AU$10="",0,SUMIFS(энергоконтракт!$49:$49,энергоконтракт!$9:$9,AU$9)+IF(AU$10&lt;эффект_кВт!$U$10,0,AU20*главная!$N$22/(1+главная!$N$22)))</f>
        <v>54.088567978405393</v>
      </c>
      <c r="AV24" s="53">
        <f>IF(AV$10="",0,SUMIFS(энергоконтракт!$49:$49,энергоконтракт!$9:$9,AV$9)+IF(AV$10&lt;эффект_кВт!$U$10,0,AV20*главная!$N$22/(1+главная!$N$22)))</f>
        <v>54.436575453385423</v>
      </c>
      <c r="AW24" s="53">
        <f>IF(AW$10="",0,SUMIFS(энергоконтракт!$49:$49,энергоконтракт!$9:$9,AW$9)+IF(AW$10&lt;эффект_кВт!$U$10,0,AW20*главная!$N$22/(1+главная!$N$22)))</f>
        <v>54.786822018937983</v>
      </c>
      <c r="AX24" s="53">
        <f>IF(AX$10="",0,SUMIFS(энергоконтракт!$49:$49,энергоконтракт!$9:$9,AX$9)+IF(AX$10&lt;эффект_кВт!$U$10,0,AX20*главная!$N$22/(1+главная!$N$22)))</f>
        <v>55.139322081439225</v>
      </c>
      <c r="AY24" s="53">
        <f>IF(AY$10="",0,SUMIFS(энергоконтракт!$49:$49,энергоконтракт!$9:$9,AY$9)+IF(AY$10&lt;эффект_кВт!$U$10,0,AY20*главная!$N$22/(1+главная!$N$22)))</f>
        <v>55.451087825050649</v>
      </c>
      <c r="AZ24" s="53">
        <f>IF(AZ$10="",0,SUMIFS(энергоконтракт!$49:$49,энергоконтракт!$9:$9,AZ$9)+IF(AZ$10&lt;эффект_кВт!$U$10,0,AZ20*главная!$N$22/(1+главная!$N$22)))</f>
        <v>55.76461633750327</v>
      </c>
      <c r="BA24" s="53">
        <f>IF(BA$10="",0,SUMIFS(энергоконтракт!$49:$49,энергоконтракт!$9:$9,BA$9)+IF(BA$10&lt;эффект_кВт!$U$10,0,BA20*главная!$N$22/(1+главная!$N$22)))</f>
        <v>56.079917585748383</v>
      </c>
      <c r="BB24" s="53">
        <f>IF(BB$10="",0,SUMIFS(энергоконтракт!$49:$49,энергоконтракт!$9:$9,BB$9)+IF(BB$10&lt;эффект_кВт!$U$10,0,BB20*главная!$N$22/(1+главная!$N$22)))</f>
        <v>56.397001593091922</v>
      </c>
      <c r="BC24" s="53">
        <f>IF(BC$10="",0,SUMIFS(энергоконтракт!$49:$49,энергоконтракт!$9:$9,BC$9)+IF(BC$10&lt;эффект_кВт!$U$10,0,BC20*главная!$N$22/(1+главная!$N$22)))</f>
        <v>56.715878439512977</v>
      </c>
      <c r="BD24" s="53">
        <f>IF(BD$10="",0,SUMIFS(энергоконтракт!$49:$49,энергоконтракт!$9:$9,BD$9)+IF(BD$10&lt;эффект_кВт!$U$10,0,BD20*главная!$N$22/(1+главная!$N$22)))</f>
        <v>57.036558261984396</v>
      </c>
      <c r="BE24" s="53">
        <f>IF(BE$10="",0,SUMIFS(энергоконтракт!$49:$49,энергоконтракт!$9:$9,BE$9)+IF(BE$10&lt;эффект_кВт!$U$10,0,BE20*главная!$N$22/(1+главная!$N$22)))</f>
        <v>57.359051254794871</v>
      </c>
      <c r="BF24" s="53">
        <f>IF(BF$10="",0,SUMIFS(энергоконтракт!$49:$49,энергоконтракт!$9:$9,BF$9)+IF(BF$10&lt;эффект_кВт!$U$10,0,BF20*главная!$N$22/(1+главная!$N$22)))</f>
        <v>57.683367669873107</v>
      </c>
      <c r="BG24" s="53">
        <f>IF(BG$10="",0,SUMIFS(энергоконтракт!$49:$49,энергоконтракт!$9:$9,BG$9)+IF(BG$10&lt;эффект_кВт!$U$10,0,BG20*главная!$N$22/(1+главная!$N$22)))</f>
        <v>58.009517817113732</v>
      </c>
      <c r="BH24" s="53">
        <f>IF(BH$10="",0,SUMIFS(энергоконтракт!$49:$49,энергоконтракт!$9:$9,BH$9)+IF(BH$10&lt;эффект_кВт!$U$10,0,BH20*главная!$N$22/(1+главная!$N$22)))</f>
        <v>58.33751206470496</v>
      </c>
      <c r="BI24" s="53">
        <f>IF(BI$10="",0,SUMIFS(энергоконтракт!$49:$49,энергоконтракт!$9:$9,BI$9)+IF(BI$10&lt;эффект_кВт!$U$10,0,BI20*главная!$N$22/(1+главная!$N$22)))</f>
        <v>58.667360839458311</v>
      </c>
      <c r="BJ24" s="53">
        <f>IF(BJ$10="",0,SUMIFS(энергоконтракт!$49:$49,энергоконтракт!$9:$9,BJ$9)+IF(BJ$10&lt;эффект_кВт!$U$10,0,BJ20*главная!$N$22/(1+главная!$N$22)))</f>
        <v>58.999074627139983</v>
      </c>
      <c r="BK24" s="53">
        <f>IF(BK$10="",0,SUMIFS(энергоконтракт!$49:$49,энергоконтракт!$9:$9,BK$9)+IF(BK$10&lt;эффект_кВт!$U$10,0,BK20*главная!$N$22/(1+главная!$N$22)))</f>
        <v>59.332663972804205</v>
      </c>
      <c r="BL24" s="53">
        <f>IF(BL$10="",0,SUMIFS(энергоконтракт!$49:$49,энергоконтракт!$9:$9,BL$9)+IF(BL$10&lt;эффект_кВт!$U$10,0,BL20*главная!$N$22/(1+главная!$N$22)))</f>
        <v>59.668139481128499</v>
      </c>
      <c r="BM24" s="53">
        <f>IF(BM$10="",0,SUMIFS(энергоконтракт!$49:$49,энергоконтракт!$9:$9,BM$9)+IF(BM$10&lt;эффект_кВт!$U$10,0,BM20*главная!$N$22/(1+главная!$N$22)))</f>
        <v>60.005511816750783</v>
      </c>
      <c r="BN24" s="53">
        <f>IF(BN$10="",0,SUMIFS(энергоконтракт!$49:$49,энергоконтракт!$9:$9,BN$9)+IF(BN$10&lt;эффект_кВт!$U$10,0,BN20*главная!$N$22/(1+главная!$N$22)))</f>
        <v>60.344791704608355</v>
      </c>
      <c r="BO24" s="53">
        <f>IF(BO$10="",0,SUMIFS(энергоконтракт!$49:$49,энергоконтракт!$9:$9,BO$9)+IF(BO$10&lt;эффект_кВт!$U$10,0,BO20*главная!$N$22/(1+главная!$N$22)))</f>
        <v>60.685989930278893</v>
      </c>
      <c r="BP24" s="53">
        <f>IF(BP$10="",0,SUMIFS(энергоконтракт!$49:$49,энергоконтракт!$9:$9,BP$9)+IF(BP$10&lt;эффект_кВт!$U$10,0,BP20*главная!$N$22/(1+главная!$N$22)))</f>
        <v>61.029117340323303</v>
      </c>
      <c r="BQ24" s="53">
        <f>IF(BQ$10="",0,SUMIFS(энергоконтракт!$49:$49,энергоконтракт!$9:$9,BQ$9)+IF(BQ$10&lt;эффект_кВт!$U$10,0,BQ20*главная!$N$22/(1+главная!$N$22)))</f>
        <v>61.374184842630513</v>
      </c>
      <c r="BR24" s="53">
        <f>IF(BR$10="",0,SUMIFS(энергоконтракт!$49:$49,энергоконтракт!$9:$9,BR$9)+IF(BR$10&lt;эффект_кВт!$U$10,0,BR20*главная!$N$22/(1+главная!$N$22)))</f>
        <v>61.721203406764225</v>
      </c>
      <c r="BS24" s="53">
        <f>IF(BS$10="",0,SUMIFS(энергоконтракт!$49:$49,энергоконтракт!$9:$9,BS$9)+IF(BS$10&lt;эффект_кВт!$U$10,0,BS20*главная!$N$22/(1+главная!$N$22)))</f>
        <v>62.070184064311682</v>
      </c>
      <c r="BT24" s="53">
        <f>IF(BT$10="",0,SUMIFS(энергоконтракт!$49:$49,энергоконтракт!$9:$9,BT$9)+IF(BT$10&lt;эффект_кВт!$U$10,0,BT20*главная!$N$22/(1+главная!$N$22)))</f>
        <v>62.421137909234311</v>
      </c>
      <c r="BU24" s="53">
        <f>IF(BU$10="",0,SUMIFS(энергоконтракт!$49:$49,энергоконтракт!$9:$9,BU$9)+IF(BU$10&lt;эффект_кВт!$U$10,0,BU20*главная!$N$22/(1+главная!$N$22)))</f>
        <v>62.774076098220384</v>
      </c>
      <c r="BV24" s="53">
        <f>IF(BV$10="",0,SUMIFS(энергоконтракт!$49:$49,энергоконтракт!$9:$9,BV$9)+IF(BV$10&lt;эффект_кВт!$U$10,0,BV20*главная!$N$22/(1+главная!$N$22)))</f>
        <v>63.129009851039775</v>
      </c>
      <c r="BW24" s="53">
        <f>IF(BW$10="",0,SUMIFS(энергоконтракт!$49:$49,энергоконтракт!$9:$9,BW$9)+IF(BW$10&lt;эффект_кВт!$U$10,0,BW20*главная!$N$22/(1+главная!$N$22)))</f>
        <v>63.485950450900489</v>
      </c>
      <c r="BX24" s="53">
        <f>IF(BX$10="",0,SUMIFS(энергоконтракт!$49:$49,энергоконтракт!$9:$9,BX$9)+IF(BX$10&lt;эффект_кВт!$U$10,0,BX20*главная!$N$22/(1+главная!$N$22)))</f>
        <v>63.844909244807489</v>
      </c>
      <c r="BY24" s="53">
        <f>IF(BY$10="",0,SUMIFS(энергоконтракт!$49:$49,энергоконтракт!$9:$9,BY$9)+IF(BY$10&lt;эффект_кВт!$U$10,0,BY20*главная!$N$22/(1+главная!$N$22)))</f>
        <v>64.205897643923336</v>
      </c>
      <c r="BZ24" s="53">
        <f>IF(BZ$10="",0,SUMIFS(энергоконтракт!$49:$49,энергоконтракт!$9:$9,BZ$9)+IF(BZ$10&lt;эффект_кВт!$U$10,0,BZ20*главная!$N$22/(1+главная!$N$22)))</f>
        <v>64.568927123930933</v>
      </c>
      <c r="CA24" s="53">
        <f>IF(CA$10="",0,SUMIFS(энергоконтракт!$49:$49,энергоконтракт!$9:$9,CA$9)+IF(CA$10&lt;эффект_кВт!$U$10,0,CA20*главная!$N$22/(1+главная!$N$22)))</f>
        <v>64.934009225398412</v>
      </c>
      <c r="CB24" s="53">
        <f>IF(CB$10="",0,SUMIFS(энергоконтракт!$49:$49,энергоконтракт!$9:$9,CB$9)+IF(CB$10&lt;эффект_кВт!$U$10,0,CB20*главная!$N$22/(1+главная!$N$22)))</f>
        <v>65.301155554145936</v>
      </c>
      <c r="CC24" s="53">
        <f>IF(CC$10="",0,SUMIFS(энергоконтракт!$49:$49,энергоконтракт!$9:$9,CC$9)+IF(CC$10&lt;эффект_кВт!$U$10,0,CC20*главная!$N$22/(1+главная!$N$22)))</f>
        <v>65.670377781614633</v>
      </c>
      <c r="CD24" s="53">
        <f>IF(CD$10="",0,SUMIFS(энергоконтракт!$49:$49,энергоконтракт!$9:$9,CD$9)+IF(CD$10&lt;эффект_кВт!$U$10,0,CD20*главная!$N$22/(1+главная!$N$22)))</f>
        <v>66.041687645237729</v>
      </c>
      <c r="CE24" s="53">
        <f>IF(CE$10="",0,SUMIFS(энергоконтракт!$49:$49,энергоконтракт!$9:$9,CE$9)+IF(CE$10&lt;эффект_кВт!$U$10,0,CE20*главная!$N$22/(1+главная!$N$22)))</f>
        <v>66.415096948813499</v>
      </c>
      <c r="CF24" s="53">
        <f>IF(CF$10="",0,SUMIFS(энергоконтракт!$49:$49,энергоконтракт!$9:$9,CF$9)+IF(CF$10&lt;эффект_кВт!$U$10,0,CF20*главная!$N$22/(1+главная!$N$22)))</f>
        <v>66.790617562880712</v>
      </c>
      <c r="CG24" s="53">
        <f>IF(CG$10="",0,SUMIFS(энергоконтракт!$49:$49,энергоконтракт!$9:$9,CG$9)+IF(CG$10&lt;эффект_кВт!$U$10,0,CG20*главная!$N$22/(1+главная!$N$22)))</f>
        <v>67.168261425095835</v>
      </c>
      <c r="CH24" s="53">
        <f>IF(CH$10="",0,SUMIFS(энергоконтракт!$49:$49,энергоконтракт!$9:$9,CH$9)+IF(CH$10&lt;эффект_кВт!$U$10,0,CH20*главная!$N$22/(1+главная!$N$22)))</f>
        <v>67.548040540612575</v>
      </c>
      <c r="CI24" s="53">
        <f>IF(CI$10="",0,SUMIFS(энергоконтракт!$49:$49,энергоконтракт!$9:$9,CI$9)+IF(CI$10&lt;эффект_кВт!$U$10,0,CI20*главная!$N$22/(1+главная!$N$22)))</f>
        <v>67.929966982463526</v>
      </c>
      <c r="CJ24" s="53">
        <f>IF(CJ$10="",0,SUMIFS(энергоконтракт!$49:$49,энергоконтракт!$9:$9,CJ$9)+IF(CJ$10&lt;эффект_кВт!$U$10,0,CJ20*главная!$N$22/(1+главная!$N$22)))</f>
        <v>68.314052891944016</v>
      </c>
      <c r="CK24" s="53">
        <f>IF(CK$10="",0,SUMIFS(энергоконтракт!$49:$49,энергоконтракт!$9:$9,CK$9)+IF(CK$10&lt;эффект_кВт!$U$10,0,CK20*главная!$N$22/(1+главная!$N$22)))</f>
        <v>68.700310478997963</v>
      </c>
      <c r="CL24" s="53">
        <f>IF(CL$10="",0,SUMIFS(энергоконтракт!$49:$49,энергоконтракт!$9:$9,CL$9)+IF(CL$10&lt;эффект_кВт!$U$10,0,CL20*главная!$N$22/(1+главная!$N$22)))</f>
        <v>69.088752022606101</v>
      </c>
      <c r="CM24" s="53">
        <f>IF(CM$10="",0,SUMIFS(энергоконтракт!$49:$49,энергоконтракт!$9:$9,CM$9)+IF(CM$10&lt;эффект_кВт!$U$10,0,CM20*главная!$N$22/(1+главная!$N$22)))</f>
        <v>69.479389871176309</v>
      </c>
      <c r="CN24" s="53">
        <f>IF(CN$10="",0,SUMIFS(энергоконтракт!$49:$49,энергоконтракт!$9:$9,CN$9)+IF(CN$10&lt;эффект_кВт!$U$10,0,CN20*главная!$N$22/(1+главная!$N$22)))</f>
        <v>69.872236442936156</v>
      </c>
      <c r="CO24" s="53">
        <f>IF(CO$10="",0,SUMIFS(энергоконтракт!$49:$49,энергоконтракт!$9:$9,CO$9)+IF(CO$10&lt;эффект_кВт!$U$10,0,CO20*главная!$N$22/(1+главная!$N$22)))</f>
        <v>70.267304226327681</v>
      </c>
      <c r="CP24" s="53">
        <f>IF(CP$10="",0,SUMIFS(энергоконтракт!$49:$49,энергоконтракт!$9:$9,CP$9)+IF(CP$10&lt;эффект_кВт!$U$10,0,CP20*главная!$N$22/(1+главная!$N$22)))</f>
        <v>70.664605780404372</v>
      </c>
      <c r="CQ24" s="53">
        <f>IF(CQ$10="",0,SUMIFS(энергоконтракт!$49:$49,энергоконтракт!$9:$9,CQ$9)+IF(CQ$10&lt;эффект_кВт!$U$10,0,CQ20*главная!$N$22/(1+главная!$N$22)))</f>
        <v>71.064153735230448</v>
      </c>
      <c r="CR24" s="53">
        <f>IF(CR$10="",0,SUMIFS(энергоконтракт!$49:$49,энергоконтракт!$9:$9,CR$9)+IF(CR$10&lt;эффект_кВт!$U$10,0,CR20*главная!$N$22/(1+главная!$N$22)))</f>
        <v>71.46596079228236</v>
      </c>
      <c r="CS24" s="53">
        <f>IF(CS$10="",0,SUMIFS(энергоконтракт!$49:$49,энергоконтракт!$9:$9,CS$9)+IF(CS$10&lt;эффект_кВт!$U$10,0,CS20*главная!$N$22/(1+главная!$N$22)))</f>
        <v>71.870039724852532</v>
      </c>
      <c r="CT24" s="53">
        <f>IF(CT$10="",0,SUMIFS(энергоконтракт!$49:$49,энергоконтракт!$9:$9,CT$9)+IF(CT$10&lt;эффект_кВт!$U$10,0,CT20*главная!$N$22/(1+главная!$N$22)))</f>
        <v>72.276403378455441</v>
      </c>
      <c r="CU24" s="53">
        <f>IF(CU$10="",0,SUMIFS(энергоконтракт!$49:$49,энергоконтракт!$9:$9,CU$9)+IF(CU$10&lt;эффект_кВт!$U$10,0,CU20*главная!$N$22/(1+главная!$N$22)))</f>
        <v>72.685064671235963</v>
      </c>
      <c r="CV24" s="53">
        <f>IF(CV$10="",0,SUMIFS(энергоконтракт!$49:$49,энергоконтракт!$9:$9,CV$9)+IF(CV$10&lt;эффект_кВт!$U$10,0,CV20*главная!$N$22/(1+главная!$N$22)))</f>
        <v>73.096036594380095</v>
      </c>
      <c r="CW24" s="53">
        <f>IF(CW$10="",0,SUMIFS(энергоконтракт!$49:$49,энергоконтракт!$9:$9,CW$9)+IF(CW$10&lt;эффект_кВт!$U$10,0,CW20*главная!$N$22/(1+главная!$N$22)))</f>
        <v>73.509332212527809</v>
      </c>
      <c r="CX24" s="53">
        <f>IF(CX$10="",0,SUMIFS(энергоконтракт!$49:$49,энергоконтракт!$9:$9,CX$9)+IF(CX$10&lt;эффект_кВт!$U$10,0,CX20*главная!$N$22/(1+главная!$N$22)))</f>
        <v>73.924964664188522</v>
      </c>
      <c r="CY24" s="53">
        <f>IF(CY$10="",0,SUMIFS(энергоконтракт!$49:$49,энергоконтракт!$9:$9,CY$9)+IF(CY$10&lt;эффект_кВт!$U$10,0,CY20*главная!$N$22/(1+главная!$N$22)))</f>
        <v>74.342947162158637</v>
      </c>
      <c r="CZ24" s="53">
        <f>IF(CZ$10="",0,SUMIFS(энергоконтракт!$49:$49,энергоконтракт!$9:$9,CZ$9)+IF(CZ$10&lt;эффект_кВт!$U$10,0,CZ20*главная!$N$22/(1+главная!$N$22)))</f>
        <v>74.763292993941675</v>
      </c>
      <c r="DA24" s="53">
        <f>IF(DA$10="",0,SUMIFS(энергоконтракт!$49:$49,энергоконтракт!$9:$9,DA$9)+IF(DA$10&lt;эффект_кВт!$U$10,0,DA20*главная!$N$22/(1+главная!$N$22)))</f>
        <v>75.186015522170607</v>
      </c>
      <c r="DB24" s="53">
        <f>IF(DB$10="",0,SUMIFS(энергоконтракт!$49:$49,энергоконтракт!$9:$9,DB$9)+IF(DB$10&lt;эффект_кВт!$U$10,0,DB20*главная!$N$22/(1+главная!$N$22)))</f>
        <v>75.611128185032655</v>
      </c>
      <c r="DC24" s="53">
        <f>IF(DC$10="",0,SUMIFS(энергоконтракт!$49:$49,энергоконтракт!$9:$9,DC$9)+IF(DC$10&lt;эффект_кВт!$U$10,0,DC20*главная!$N$22/(1+главная!$N$22)))</f>
        <v>76.038644496696577</v>
      </c>
      <c r="DD24" s="53">
        <f>IF(DD$10="",0,SUMIFS(энергоконтракт!$49:$49,энергоконтракт!$9:$9,DD$9)+IF(DD$10&lt;эффект_кВт!$U$10,0,DD20*главная!$N$22/(1+главная!$N$22)))</f>
        <v>76.468578047742128</v>
      </c>
      <c r="DE24" s="53">
        <f>IF(DE$10="",0,SUMIFS(энергоконтракт!$49:$49,энергоконтракт!$9:$9,DE$9)+IF(DE$10&lt;эффект_кВт!$U$10,0,DE20*главная!$N$22/(1+главная!$N$22)))</f>
        <v>76.900942505592198</v>
      </c>
      <c r="DF24" s="53">
        <f>IF(DF$10="",0,SUMIFS(энергоконтракт!$49:$49,энергоконтракт!$9:$9,DF$9)+IF(DF$10&lt;эффект_кВт!$U$10,0,DF20*главная!$N$22/(1+главная!$N$22)))</f>
        <v>77.335751614947313</v>
      </c>
      <c r="DG24" s="53">
        <f>IF(DG$10="",0,SUMIFS(энергоконтракт!$49:$49,энергоконтракт!$9:$9,DG$9)+IF(DG$10&lt;эффект_кВт!$U$10,0,DG20*главная!$N$22/(1+главная!$N$22)))</f>
        <v>77.712187296441883</v>
      </c>
      <c r="DH24" s="53">
        <f>IF(DH$10="",0,SUMIFS(энергоконтракт!$49:$49,энергоконтракт!$9:$9,DH$9)+IF(DH$10&lt;эффект_кВт!$U$10,0,DH20*главная!$N$22/(1+главная!$N$22)))</f>
        <v>78.09045529765072</v>
      </c>
      <c r="DI24" s="53">
        <f>IF(DI$10="",0,SUMIFS(энергоконтракт!$49:$49,энергоконтракт!$9:$9,DI$9)+IF(DI$10&lt;эффект_кВт!$U$10,0,DI20*главная!$N$22/(1+главная!$N$22)))</f>
        <v>78.470564537482701</v>
      </c>
      <c r="DJ24" s="53">
        <f>IF(DJ$10="",0,SUMIFS(энергоконтракт!$49:$49,энергоконтракт!$9:$9,DJ$9)+IF(DJ$10&lt;эффект_кВт!$U$10,0,DJ20*главная!$N$22/(1+главная!$N$22)))</f>
        <v>78.85252397825991</v>
      </c>
      <c r="DK24" s="53">
        <f>IF(DK$10="",0,SUMIFS(энергоконтракт!$49:$49,энергоконтракт!$9:$9,DK$9)+IF(DK$10&lt;эффект_кВт!$U$10,0,DK20*главная!$N$22/(1+главная!$N$22)))</f>
        <v>79.236342625929012</v>
      </c>
      <c r="DL24" s="53">
        <f>IF(DL$10="",0,SUMIFS(энергоконтракт!$49:$49,энергоконтракт!$9:$9,DL$9)+IF(DL$10&lt;эффект_кВт!$U$10,0,DL20*главная!$N$22/(1+главная!$N$22)))</f>
        <v>79.622029530273579</v>
      </c>
      <c r="DM24" s="53">
        <f>IF(DM$10="",0,SUMIFS(энергоконтракт!$49:$49,энергоконтракт!$9:$9,DM$9)+IF(DM$10&lt;эффект_кВт!$U$10,0,DM20*главная!$N$22/(1+главная!$N$22)))</f>
        <v>80.009593785127407</v>
      </c>
      <c r="DN24" s="53">
        <f>IF(DN$10="",0,SUMIFS(энергоконтракт!$49:$49,энергоконтракт!$9:$9,DN$9)+IF(DN$10&lt;эффект_кВт!$U$10,0,DN20*главная!$N$22/(1+главная!$N$22)))</f>
        <v>80.399044528589087</v>
      </c>
      <c r="DO24" s="53">
        <f>IF(DO$10="",0,SUMIFS(энергоконтракт!$49:$49,энергоконтракт!$9:$9,DO$9)+IF(DO$10&lt;эффект_кВт!$U$10,0,DO20*главная!$N$22/(1+главная!$N$22)))</f>
        <v>80.790390943237256</v>
      </c>
      <c r="DP24" s="53">
        <f>IF(DP$10="",0,SUMIFS(энергоконтракт!$49:$49,энергоконтракт!$9:$9,DP$9)+IF(DP$10&lt;эффект_кВт!$U$10,0,DP20*главная!$N$22/(1+главная!$N$22)))</f>
        <v>81.183642256347284</v>
      </c>
      <c r="DQ24" s="53">
        <f>IF(DQ$10="",0,SUMIFS(энергоконтракт!$49:$49,энергоконтракт!$9:$9,DQ$9)+IF(DQ$10&lt;эффект_кВт!$U$10,0,DQ20*главная!$N$22/(1+главная!$N$22)))</f>
        <v>81.578807740108786</v>
      </c>
      <c r="DR24" s="53">
        <f>IF(DR$10="",0,SUMIFS(энергоконтракт!$49:$49,энергоконтракт!$9:$9,DR$9)+IF(DR$10&lt;эффект_кВт!$U$10,0,DR20*главная!$N$22/(1+главная!$N$22)))</f>
        <v>81.975896711844172</v>
      </c>
      <c r="DS24" s="53">
        <f>IF(DS$10="",0,SUMIFS(энергоконтракт!$49:$49,энергоконтракт!$9:$9,DS$9)+IF(DS$10&lt;эффект_кВт!$U$10,0,DS20*главная!$N$22/(1+главная!$N$22)))</f>
        <v>82.374918534228414</v>
      </c>
      <c r="DT24" s="53">
        <f>IF(DT$10="",0,SUMIFS(энергоконтракт!$49:$49,энергоконтракт!$9:$9,DT$9)+IF(DT$10&lt;эффект_кВт!$U$10,0,DT20*главная!$N$22/(1+главная!$N$22)))</f>
        <v>82.775882615509772</v>
      </c>
      <c r="DU24" s="53">
        <f>IF(DU$10="",0,SUMIFS(энергоконтракт!$49:$49,энергоконтракт!$9:$9,DU$9)+IF(DU$10&lt;эффект_кВт!$U$10,0,DU20*главная!$N$22/(1+главная!$N$22)))</f>
        <v>83.178798409731669</v>
      </c>
      <c r="DV24" s="53">
        <f>IF(DV$10="",0,SUMIFS(энергоконтракт!$49:$49,энергоконтракт!$9:$9,DV$9)+IF(DV$10&lt;эффект_кВт!$U$10,0,DV20*главная!$N$22/(1+главная!$N$22)))</f>
        <v>83.583675416955501</v>
      </c>
      <c r="DW24" s="53">
        <f>IF(DW$10="",0,SUMIFS(энергоконтракт!$49:$49,энергоконтракт!$9:$9,DW$9)+IF(DW$10&lt;эффект_кВт!$U$10,0,DW20*главная!$N$22/(1+главная!$N$22)))</f>
        <v>83.990523183484754</v>
      </c>
      <c r="DX24" s="53">
        <f>IF(DX$10="",0,SUMIFS(энергоконтракт!$49:$49,энергоконтракт!$9:$9,DX$9)+IF(DX$10&lt;эффект_кВт!$U$10,0,DX20*главная!$N$22/(1+главная!$N$22)))</f>
        <v>84.399351302089997</v>
      </c>
      <c r="DY24" s="53">
        <f>IF(DY$10="",0,SUMIFS(энергоконтракт!$49:$49,энергоконтракт!$9:$9,DY$9)+IF(DY$10&lt;эффект_кВт!$U$10,0,DY20*главная!$N$22/(1+главная!$N$22)))</f>
        <v>84.810169412235055</v>
      </c>
      <c r="DZ24" s="53">
        <f>IF(DZ$10="",0,SUMIFS(энергоконтракт!$49:$49,энергоконтракт!$9:$9,DZ$9)+IF(DZ$10&lt;эффект_кВт!$U$10,0,DZ20*главная!$N$22/(1+главная!$N$22)))</f>
        <v>85.222987200304431</v>
      </c>
      <c r="EA24" s="53">
        <f>IF(EA$10="",0,SUMIFS(энергоконтракт!$49:$49,энергоконтракт!$9:$9,EA$9)+IF(EA$10&lt;эффект_кВт!$U$10,0,EA20*главная!$N$22/(1+главная!$N$22)))</f>
        <v>85.637814399831498</v>
      </c>
      <c r="EB24" s="53">
        <f>IF(EB$10="",0,SUMIFS(энергоконтракт!$49:$49,энергоконтракт!$9:$9,EB$9)+IF(EB$10&lt;эффект_кВт!$U$10,0,EB20*главная!$N$22/(1+главная!$N$22)))</f>
        <v>86.054660791728153</v>
      </c>
      <c r="EC24" s="53">
        <f>IF(EC$10="",0,SUMIFS(энергоконтракт!$49:$49,энергоконтракт!$9:$9,EC$9)+IF(EC$10&lt;эффект_кВт!$U$10,0,EC20*главная!$N$22/(1+главная!$N$22)))</f>
        <v>86.473536204515327</v>
      </c>
      <c r="ED24" s="53">
        <f>IF(ED$10="",0,SUMIFS(энергоконтракт!$49:$49,энергоконтракт!$9:$9,ED$9)+IF(ED$10&lt;эффект_кВт!$U$10,0,ED20*главная!$N$22/(1+главная!$N$22)))</f>
        <v>86.894450514554833</v>
      </c>
      <c r="EE24" s="53">
        <f>IF(EE$10="",0,SUMIFS(энергоконтракт!$49:$49,энергоконтракт!$9:$9,EE$9)+IF(EE$10&lt;эффект_кВт!$U$10,0,EE20*главная!$N$22/(1+главная!$N$22)))</f>
        <v>87.31741364628212</v>
      </c>
      <c r="EF24" s="53">
        <f>IF(EF$10="",0,SUMIFS(энергоконтракт!$49:$49,энергоконтракт!$9:$9,EF$9)+IF(EF$10&lt;эффект_кВт!$U$10,0,EF20*главная!$N$22/(1+главная!$N$22)))</f>
        <v>87.742435572440371</v>
      </c>
      <c r="EG24" s="53">
        <f>IF(EG$10="",0,SUMIFS(энергоконтракт!$49:$49,энергоконтракт!$9:$9,EG$9)+IF(EG$10&lt;эффект_кВт!$U$10,0,EG20*главная!$N$22/(1+главная!$N$22)))</f>
        <v>88.169526314315576</v>
      </c>
      <c r="EH24" s="53">
        <f>IF(EH$10="",0,SUMIFS(энергоконтракт!$49:$49,энергоконтракт!$9:$9,EH$9)+IF(EH$10&lt;эффект_кВт!$U$10,0,EH20*главная!$N$22/(1+главная!$N$22)))</f>
        <v>88.598695941972849</v>
      </c>
      <c r="EI24" s="53">
        <f>IF(EI$10="",0,SUMIFS(энергоконтракт!$49:$49,энергоконтракт!$9:$9,EI$9)+IF(EI$10&lt;эффект_кВт!$U$10,0,EI20*главная!$N$22/(1+главная!$N$22)))</f>
        <v>89.029954574493857</v>
      </c>
      <c r="EJ24" s="53">
        <f>IF(EJ$10="",0,SUMIFS(энергоконтракт!$49:$49,энергоконтракт!$9:$9,EJ$9)+IF(EJ$10&lt;эффект_кВт!$U$10,0,EJ20*главная!$N$22/(1+главная!$N$22)))</f>
        <v>89.463312380215385</v>
      </c>
      <c r="EK24" s="53">
        <f>IF(EK$10="",0,SUMIFS(энергоконтракт!$49:$49,энергоконтракт!$9:$9,EK$9)+IF(EK$10&lt;эффект_кВт!$U$10,0,EK20*главная!$N$22/(1+главная!$N$22)))</f>
        <v>89.898779576969176</v>
      </c>
      <c r="EL24" s="53">
        <f>IF(EL$10="",0,SUMIFS(энергоконтракт!$49:$49,энергоконтракт!$9:$9,EL$9)+IF(EL$10&lt;эффект_кВт!$U$10,0,EL20*главная!$N$22/(1+главная!$N$22)))</f>
        <v>90.336366432322691</v>
      </c>
      <c r="EM24" s="53">
        <f>IF(EM$10="",0,SUMIFS(энергоконтракт!$49:$49,энергоконтракт!$9:$9,EM$9)+IF(EM$10&lt;эффект_кВт!$U$10,0,EM20*главная!$N$22/(1+главная!$N$22)))</f>
        <v>90.776083263821377</v>
      </c>
      <c r="EN24" s="53">
        <f>IF(EN$10="",0,SUMIFS(энергоконтракт!$49:$49,энергоконтракт!$9:$9,EN$9)+IF(EN$10&lt;эффект_кВт!$U$10,0,EN20*главная!$N$22/(1+главная!$N$22)))</f>
        <v>91.217940439231825</v>
      </c>
      <c r="EO24" s="53">
        <f>IF(EO$10="",0,SUMIFS(энергоконтракт!$49:$49,энергоконтракт!$9:$9,EO$9)+IF(EO$10&lt;эффект_кВт!$U$10,0,EO20*главная!$N$22/(1+главная!$N$22)))</f>
        <v>91.661948376786256</v>
      </c>
      <c r="EP24" s="53">
        <f>IF(EP$10="",0,SUMIFS(энергоконтракт!$49:$49,энергоконтракт!$9:$9,EP$9)+IF(EP$10&lt;эффект_кВт!$U$10,0,EP20*главная!$N$22/(1+главная!$N$22)))</f>
        <v>92.108117545428129</v>
      </c>
      <c r="EQ24" s="53">
        <f>IF(EQ$10="",0,SUMIFS(энергоконтракт!$49:$49,энергоконтракт!$9:$9,EQ$9)+IF(EQ$10&lt;эффект_кВт!$U$10,0,EQ20*главная!$N$22/(1+главная!$N$22)))</f>
        <v>92.556458465059052</v>
      </c>
      <c r="ER24" s="53">
        <f>IF(ER$10="",0,SUMIFS(энергоконтракт!$49:$49,энергоконтракт!$9:$9,ER$9)+IF(ER$10&lt;эффект_кВт!$U$10,0,ER20*главная!$N$22/(1+главная!$N$22)))</f>
        <v>93.006981706786789</v>
      </c>
      <c r="ES24" s="53">
        <f>IF(ES$10="",0,SUMIFS(энергоконтракт!$49:$49,энергоконтракт!$9:$9,ES$9)+IF(ES$10&lt;эффект_кВт!$U$10,0,ES20*главная!$N$22/(1+главная!$N$22)))</f>
        <v>93.459697893174521</v>
      </c>
      <c r="ET24" s="53">
        <f>IF(ET$10="",0,SUMIFS(энергоконтракт!$49:$49,энергоконтракт!$9:$9,ET$9)+IF(ET$10&lt;эффект_кВт!$U$10,0,ET20*главная!$N$22/(1+главная!$N$22)))</f>
        <v>93.914617698491227</v>
      </c>
      <c r="EU24" s="53">
        <f>IF(EU$10="",0,SUMIFS(энергоконтракт!$49:$49,энергоконтракт!$9:$9,EU$9)+IF(EU$10&lt;эффект_кВт!$U$10,0,EU20*главная!$N$22/(1+главная!$N$22)))</f>
        <v>94.371751848963498</v>
      </c>
      <c r="EV24" s="53">
        <f>IF(EV$10="",0,SUMIFS(энергоконтракт!$49:$49,энергоконтракт!$9:$9,EV$9)+IF(EV$10&lt;эффект_кВт!$U$10,0,EV20*главная!$N$22/(1+главная!$N$22)))</f>
        <v>94.831111123028336</v>
      </c>
      <c r="EW24" s="53">
        <f>IF(EW$10="",0,SUMIFS(энергоконтракт!$49:$49,энергоконтракт!$9:$9,EW$9)+IF(EW$10&lt;эффект_кВт!$U$10,0,EW20*главная!$N$22/(1+главная!$N$22)))</f>
        <v>95.292706351587341</v>
      </c>
      <c r="EX24" s="53">
        <f>IF(EX$10="",0,SUMIFS(энергоконтракт!$49:$49,энергоконтракт!$9:$9,EX$9)+IF(EX$10&lt;эффект_кВт!$U$10,0,EX20*главная!$N$22/(1+главная!$N$22)))</f>
        <v>95.756548418262085</v>
      </c>
      <c r="EY24" s="53">
        <f>IF(EY$10="",0,SUMIFS(энергоконтракт!$49:$49,энергоконтракт!$9:$9,EY$9)+IF(EY$10&lt;эффект_кВт!$U$10,0,EY20*главная!$N$22/(1+главная!$N$22)))</f>
        <v>96.222648259650697</v>
      </c>
      <c r="EZ24" s="53">
        <f>IF(EZ$10="",0,SUMIFS(энергоконтракт!$49:$49,энергоконтракт!$9:$9,EZ$9)+IF(EZ$10&lt;эффект_кВт!$U$10,0,EZ20*главная!$N$22/(1+главная!$N$22)))</f>
        <v>96.691016865585766</v>
      </c>
      <c r="FA24" s="53">
        <f>IF(FA$10="",0,SUMIFS(энергоконтракт!$49:$49,энергоконтракт!$9:$9,FA$9)+IF(FA$10&lt;эффект_кВт!$U$10,0,FA20*главная!$N$22/(1+главная!$N$22)))</f>
        <v>97.161665279393446</v>
      </c>
      <c r="FB24" s="53">
        <f>IF(FB$10="",0,SUMIFS(энергоконтракт!$49:$49,энергоконтракт!$9:$9,FB$9)+IF(FB$10&lt;эффект_кВт!$U$10,0,FB20*главная!$N$22/(1+главная!$N$22)))</f>
        <v>97.634604598153842</v>
      </c>
      <c r="FC24" s="53">
        <f>IF(FC$10="",0,SUMIFS(энергоконтракт!$49:$49,энергоконтракт!$9:$9,FC$9)+IF(FC$10&lt;эффект_кВт!$U$10,0,FC20*главная!$N$22/(1+главная!$N$22)))</f>
        <v>98.109845972962631</v>
      </c>
      <c r="FD24" s="53">
        <f>IF(FD$10="",0,SUMIFS(энергоконтракт!$49:$49,энергоконтракт!$9:$9,FD$9)+IF(FD$10&lt;эффект_кВт!$U$10,0,FD20*главная!$N$22/(1+главная!$N$22)))</f>
        <v>98.587400609194049</v>
      </c>
      <c r="FE24" s="53">
        <f>IF(FE$10="",0,SUMIFS(энергоконтракт!$49:$49,энергоконтракт!$9:$9,FE$9)+IF(FE$10&lt;эффект_кВт!$U$10,0,FE20*главная!$N$22/(1+главная!$N$22)))</f>
        <v>99.067279766765026</v>
      </c>
      <c r="FF24" s="53">
        <f>IF(FF$10="",0,SUMIFS(энергоконтракт!$49:$49,энергоконтракт!$9:$9,FF$9)+IF(FF$10&lt;эффект_кВт!$U$10,0,FF20*главная!$N$22/(1+главная!$N$22)))</f>
        <v>99.549494760400734</v>
      </c>
      <c r="FG24" s="53">
        <f>IF(FG$10="",0,SUMIFS(энергоконтракт!$49:$49,энергоконтракт!$9:$9,FG$9)+IF(FG$10&lt;эффект_кВт!$U$10,0,FG20*главная!$N$22/(1+главная!$N$22)))</f>
        <v>100.03405695990133</v>
      </c>
      <c r="FH24" s="53">
        <f>IF(FH$10="",0,SUMIFS(энергоконтракт!$49:$49,энергоконтракт!$9:$9,FH$9)+IF(FH$10&lt;эффект_кВт!$U$10,0,FH20*главная!$N$22/(1+главная!$N$22)))</f>
        <v>100.52097779041007</v>
      </c>
      <c r="FI24" s="53">
        <f>IF(FI$10="",0,SUMIFS(энергоконтракт!$49:$49,энергоконтракт!$9:$9,FI$9)+IF(FI$10&lt;эффект_кВт!$U$10,0,FI20*главная!$N$22/(1+главная!$N$22)))</f>
        <v>101.01026873268262</v>
      </c>
      <c r="FJ24" s="53">
        <f>IF(FJ$10="",0,SUMIFS(энергоконтракт!$49:$49,энергоконтракт!$9:$9,FJ$9)+IF(FJ$10&lt;эффект_кВт!$U$10,0,FJ20*главная!$N$22/(1+главная!$N$22)))</f>
        <v>101.50194132335784</v>
      </c>
      <c r="FK24" s="53">
        <f>IF(FK$10="",0,SUMIFS(энергоконтракт!$49:$49,энергоконтракт!$9:$9,FK$9)+IF(FK$10&lt;эффект_кВт!$U$10,0,FK20*главная!$N$22/(1+главная!$N$22)))</f>
        <v>101.99600715522976</v>
      </c>
      <c r="FL24" s="53">
        <f>IF(FL$10="",0,SUMIFS(энергоконтракт!$49:$49,энергоконтракт!$9:$9,FL$9)+IF(FL$10&lt;эффект_кВт!$U$10,0,FL20*главная!$N$22/(1+главная!$N$22)))</f>
        <v>102.49247787752095</v>
      </c>
      <c r="FM24" s="53">
        <f>IF(FM$10="",0,SUMIFS(энергоконтракт!$49:$49,энергоконтракт!$9:$9,FM$9)+IF(FM$10&lt;эффект_кВт!$U$10,0,FM20*главная!$N$22/(1+главная!$N$22)))</f>
        <v>102.99136519615708</v>
      </c>
      <c r="FN24" s="53">
        <f>IF(FN$10="",0,SUMIFS(энергоконтракт!$49:$49,энергоконтракт!$9:$9,FN$9)+IF(FN$10&lt;эффект_кВт!$U$10,0,FN20*главная!$N$22/(1+главная!$N$22)))</f>
        <v>103.4926808740431</v>
      </c>
      <c r="FO24" s="53">
        <f>IF(FO$10="",0,SUMIFS(энергоконтракт!$49:$49,энергоконтракт!$9:$9,FO$9)+IF(FO$10&lt;эффект_кВт!$U$10,0,FO20*главная!$N$22/(1+главная!$N$22)))</f>
        <v>103.99643673134041</v>
      </c>
      <c r="FP24" s="53">
        <f>IF(FP$10="",0,SUMIFS(энергоконтракт!$49:$49,энергоконтракт!$9:$9,FP$9)+IF(FP$10&lt;эффект_кВт!$U$10,0,FP20*главная!$N$22/(1+главная!$N$22)))</f>
        <v>104.50264464574572</v>
      </c>
      <c r="FQ24" s="53">
        <f>IF(FQ$10="",0,SUMIFS(энергоконтракт!$49:$49,энергоконтракт!$9:$9,FQ$9)+IF(FQ$10&lt;эффект_кВт!$U$10,0,FQ20*главная!$N$22/(1+главная!$N$22)))</f>
        <v>105.01131655277096</v>
      </c>
      <c r="FR24" s="53">
        <f>IF(FR$10="",0,SUMIFS(энергоконтракт!$49:$49,энергоконтракт!$9:$9,FR$9)+IF(FR$10&lt;эффект_кВт!$U$10,0,FR20*главная!$N$22/(1+главная!$N$22)))</f>
        <v>105.52246444602483</v>
      </c>
      <c r="FS24" s="53">
        <f>IF(FS$10="",0,SUMIFS(энергоконтракт!$49:$49,энергоконтракт!$9:$9,FS$9)+IF(FS$10&lt;эффект_кВт!$U$10,0,FS20*главная!$N$22/(1+главная!$N$22)))</f>
        <v>106.03610037749546</v>
      </c>
      <c r="FT24" s="53">
        <f>IF(FT$10="",0,SUMIFS(энергоконтракт!$49:$49,энергоконтракт!$9:$9,FT$9)+IF(FT$10&lt;эффект_кВт!$U$10,0,FT20*главная!$N$22/(1+главная!$N$22)))</f>
        <v>106.55223645783471</v>
      </c>
      <c r="FU24" s="53">
        <f>IF(FU$10="",0,SUMIFS(энергоконтракт!$49:$49,энергоконтракт!$9:$9,FU$9)+IF(FU$10&lt;эффект_кВт!$U$10,0,FU20*главная!$N$22/(1+главная!$N$22)))</f>
        <v>107.0708848566436</v>
      </c>
      <c r="FV24" s="53">
        <f>IF(FV$10="",0,SUMIFS(энергоконтракт!$49:$49,энергоконтракт!$9:$9,FV$9)+IF(FV$10&lt;эффект_кВт!$U$10,0,FV20*главная!$N$22/(1+главная!$N$22)))</f>
        <v>107.59205780275934</v>
      </c>
      <c r="FW24" s="53">
        <f>IF(FW$10="",0,SUMIFS(энергоконтракт!$49:$49,энергоконтракт!$9:$9,FW$9)+IF(FW$10&lt;эффект_кВт!$U$10,0,FW20*главная!$N$22/(1+главная!$N$22)))</f>
        <v>108.11576758454358</v>
      </c>
      <c r="FX24" s="53">
        <f>IF(FX$10="",0,SUMIFS(энергоконтракт!$49:$49,энергоконтракт!$9:$9,FX$9)+IF(FX$10&lt;эффект_кВт!$U$10,0,FX20*главная!$N$22/(1+главная!$N$22)))</f>
        <v>108.64202655017223</v>
      </c>
      <c r="FY24" s="53">
        <f>IF(FY$10="",0,SUMIFS(энергоконтракт!$49:$49,энергоконтракт!$9:$9,FY$9)+IF(FY$10&lt;эффект_кВт!$U$10,0,FY20*главная!$N$22/(1+главная!$N$22)))</f>
        <v>109.17084710792652</v>
      </c>
      <c r="FZ24" s="53">
        <f>IF(FZ$10="",0,SUMIFS(энергоконтракт!$49:$49,энергоконтракт!$9:$9,FZ$9)+IF(FZ$10&lt;эффект_кВт!$U$10,0,FZ20*главная!$N$22/(1+главная!$N$22)))</f>
        <v>109.7022417264857</v>
      </c>
      <c r="GA24" s="53">
        <f>IF(GA$10="",0,SUMIFS(энергоконтракт!$49:$49,энергоконтракт!$9:$9,GA$9)+IF(GA$10&lt;эффект_кВт!$U$10,0,GA20*главная!$N$22/(1+главная!$N$22)))</f>
        <v>110.23622293522087</v>
      </c>
      <c r="GB24" s="53">
        <f>IF(GB$10="",0,SUMIFS(энергоконтракт!$49:$49,энергоконтракт!$9:$9,GB$9)+IF(GB$10&lt;эффект_кВт!$U$10,0,GB20*главная!$N$22/(1+главная!$N$22)))</f>
        <v>110.77280332449047</v>
      </c>
      <c r="GC24" s="53">
        <f>IF(GC$10="",0,SUMIFS(энергоконтракт!$49:$49,энергоконтракт!$9:$9,GC$9)+IF(GC$10&lt;эффект_кВт!$U$10,0,GC20*главная!$N$22/(1+главная!$N$22)))</f>
        <v>111.31199554593722</v>
      </c>
      <c r="GD24" s="53">
        <f>IF(GD$10="",0,SUMIFS(энергоконтракт!$49:$49,энергоконтракт!$9:$9,GD$9)+IF(GD$10&lt;эффект_кВт!$U$10,0,GD20*главная!$N$22/(1+главная!$N$22)))</f>
        <v>111.85381231278632</v>
      </c>
      <c r="GE24" s="53">
        <f>IF(GE$10="",0,SUMIFS(энергоконтракт!$49:$49,энергоконтракт!$9:$9,GE$9)+IF(GE$10&lt;эффект_кВт!$U$10,0,GE20*главная!$N$22/(1+главная!$N$22)))</f>
        <v>112.39826640014519</v>
      </c>
      <c r="GF24" s="53">
        <f>IF(GF$10="",0,SUMIFS(энергоконтракт!$49:$49,энергоконтракт!$9:$9,GF$9)+IF(GF$10&lt;эффект_кВт!$U$10,0,GF20*главная!$N$22/(1+главная!$N$22)))</f>
        <v>112.94537064530481</v>
      </c>
      <c r="GG24" s="53">
        <f>IF(GG$10="",0,SUMIFS(энергоконтракт!$49:$49,энергоконтракт!$9:$9,GG$9)+IF(GG$10&lt;эффект_кВт!$U$10,0,GG20*главная!$N$22/(1+главная!$N$22)))</f>
        <v>113.49513794804224</v>
      </c>
      <c r="GH24" s="53">
        <f>IF(GH$10="",0,SUMIFS(энергоконтракт!$49:$49,энергоконтракт!$9:$9,GH$9)+IF(GH$10&lt;эффект_кВт!$U$10,0,GH20*главная!$N$22/(1+главная!$N$22)))</f>
        <v>114.04758127092492</v>
      </c>
      <c r="GI24" s="53">
        <f>IF(GI$10="",0,SUMIFS(энергоконтракт!$49:$49,энергоконтракт!$9:$9,GI$9)+IF(GI$10&lt;эффект_кВт!$U$10,0,GI20*главная!$N$22/(1+главная!$N$22)))</f>
        <v>114.60271363961623</v>
      </c>
      <c r="GJ24" s="53">
        <f>IF(GJ$10="",0,SUMIFS(энергоконтракт!$49:$49,энергоконтракт!$9:$9,GJ$9)+IF(GJ$10&lt;эффект_кВт!$U$10,0,GJ20*главная!$N$22/(1+главная!$N$22)))</f>
        <v>115.1605481431826</v>
      </c>
      <c r="GK24" s="53">
        <f>IF(GK$10="",0,SUMIFS(энергоконтракт!$49:$49,энергоконтракт!$9:$9,GK$9)+IF(GK$10&lt;эффект_кВт!$U$10,0,GK20*главная!$N$22/(1+главная!$N$22)))</f>
        <v>115.72109793440217</v>
      </c>
      <c r="GL24" s="53">
        <f>IF(GL$10="",0,SUMIFS(энергоконтракт!$49:$49,энергоконтракт!$9:$9,GL$9)+IF(GL$10&lt;эффект_кВт!$U$10,0,GL20*главная!$N$22/(1+главная!$N$22)))</f>
        <v>116.28437623007488</v>
      </c>
      <c r="GM24" s="53">
        <f>IF(GM$10="",0,SUMIFS(энергоконтракт!$49:$49,энергоконтракт!$9:$9,GM$9)+IF(GM$10&lt;эффект_кВт!$U$10,0,GM20*главная!$N$22/(1+главная!$N$22)))</f>
        <v>116.57116487216231</v>
      </c>
      <c r="GN24" s="53">
        <f>IF(GN$10="",0,SUMIFS(энергоконтракт!$49:$49,энергоконтракт!$9:$9,GN$9)+IF(GN$10&lt;эффект_кВт!$U$10,0,GN20*главная!$N$22/(1+главная!$N$22)))</f>
        <v>116.85866081240873</v>
      </c>
      <c r="GO24" s="53">
        <f>IF(GO$10="",0,SUMIFS(энергоконтракт!$49:$49,энергоконтракт!$9:$9,GO$9)+IF(GO$10&lt;эффект_кВт!$U$10,0,GO20*главная!$N$22/(1+главная!$N$22)))</f>
        <v>117.14686579520227</v>
      </c>
      <c r="GP24" s="53">
        <f>IF(GP$10="",0,SUMIFS(энергоконтракт!$49:$49,энергоконтракт!$9:$9,GP$9)+IF(GP$10&lt;эффект_кВт!$U$10,0,GP20*главная!$N$22/(1+главная!$N$22)))</f>
        <v>117.43578156923309</v>
      </c>
      <c r="GQ24" s="53">
        <f>IF(GQ$10="",0,SUMIFS(энергоконтракт!$49:$49,энергоконтракт!$9:$9,GQ$9)+IF(GQ$10&lt;эффект_кВт!$U$10,0,GQ20*главная!$N$22/(1+главная!$N$22)))</f>
        <v>117.72540988750416</v>
      </c>
      <c r="GR24" s="53">
        <f>IF(GR$10="",0,SUMIFS(энергоконтракт!$49:$49,энергоконтракт!$9:$9,GR$9)+IF(GR$10&lt;эффект_кВт!$U$10,0,GR20*главная!$N$22/(1+главная!$N$22)))</f>
        <v>118.01575250734176</v>
      </c>
      <c r="GS24" s="53">
        <f>IF(GS$10="",0,SUMIFS(энергоконтракт!$49:$49,энергоконтракт!$9:$9,GS$9)+IF(GS$10&lt;эффект_кВт!$U$10,0,GS20*главная!$N$22/(1+главная!$N$22)))</f>
        <v>118.30681119040629</v>
      </c>
      <c r="GT24" s="53">
        <f>IF(GT$10="",0,SUMIFS(энергоконтракт!$49:$49,энергоконтракт!$9:$9,GT$9)+IF(GT$10&lt;эффект_кВт!$U$10,0,GT20*главная!$N$22/(1+главная!$N$22)))</f>
        <v>118.59858770270283</v>
      </c>
      <c r="GU24" s="53">
        <f>IF(GU$10="",0,SUMIFS(энергоконтракт!$49:$49,энергоконтракт!$9:$9,GU$9)+IF(GU$10&lt;эффект_кВт!$U$10,0,GU20*главная!$N$22/(1+главная!$N$22)))</f>
        <v>118.89108381459192</v>
      </c>
      <c r="GV24" s="53">
        <f>IF(GV$10="",0,SUMIFS(энергоконтракт!$49:$49,энергоконтракт!$9:$9,GV$9)+IF(GV$10&lt;эффект_кВт!$U$10,0,GV20*главная!$N$22/(1+главная!$N$22)))</f>
        <v>119.18430130080024</v>
      </c>
      <c r="GW24" s="53">
        <f>IF(GW$10="",0,SUMIFS(энергоконтракт!$49:$49,энергоконтракт!$9:$9,GW$9)+IF(GW$10&lt;эффект_кВт!$U$10,0,GW20*главная!$N$22/(1+главная!$N$22)))</f>
        <v>119.47824194043154</v>
      </c>
      <c r="GX24" s="53">
        <f>IF(GX$10="",0,SUMIFS(энергоконтракт!$49:$49,энергоконтракт!$9:$9,GX$9)+IF(GX$10&lt;эффект_кВт!$U$10,0,GX20*главная!$N$22/(1+главная!$N$22)))</f>
        <v>119.77290751697723</v>
      </c>
      <c r="GY24" s="53">
        <f>IF(GY$10="",0,SUMIFS(энергоконтракт!$49:$49,энергоконтракт!$9:$9,GY$9)+IF(GY$10&lt;эффект_кВт!$U$10,0,GY20*главная!$N$22/(1+главная!$N$22)))</f>
        <v>120.06829981832728</v>
      </c>
      <c r="GZ24" s="53">
        <f>IF(GZ$10="",0,SUMIFS(энергоконтракт!$49:$49,энергоконтракт!$9:$9,GZ$9)+IF(GZ$10&lt;эффект_кВт!$U$10,0,GZ20*главная!$N$22/(1+главная!$N$22)))</f>
        <v>120.36442063678112</v>
      </c>
      <c r="HA24" s="53">
        <f>IF(HA$10="",0,SUMIFS(энергоконтракт!$49:$49,энергоконтракт!$9:$9,HA$9)+IF(HA$10&lt;эффект_кВт!$U$10,0,HA20*главная!$N$22/(1+главная!$N$22)))</f>
        <v>120.66127176905844</v>
      </c>
      <c r="HB24" s="53">
        <f>IF(HB$10="",0,SUMIFS(энергоконтракт!$49:$49,энергоконтракт!$9:$9,HB$9)+IF(HB$10&lt;эффект_кВт!$U$10,0,HB20*главная!$N$22/(1+главная!$N$22)))</f>
        <v>120.9588550163102</v>
      </c>
      <c r="HC24" s="53">
        <f>IF(HC$10="",0,SUMIFS(энергоконтракт!$49:$49,энергоконтракт!$9:$9,HC$9)+IF(HC$10&lt;эффект_кВт!$U$10,0,HC20*главная!$N$22/(1+главная!$N$22)))</f>
        <v>121.25717218412937</v>
      </c>
      <c r="HD24" s="53">
        <f>IF(HD$10="",0,SUMIFS(энергоконтракт!$49:$49,энергоконтракт!$9:$9,HD$9)+IF(HD$10&lt;эффект_кВт!$U$10,0,HD20*главная!$N$22/(1+главная!$N$22)))</f>
        <v>121.55622508256212</v>
      </c>
      <c r="HE24" s="53">
        <f>IF(HE$10="",0,SUMIFS(энергоконтракт!$49:$49,энергоконтракт!$9:$9,HE$9)+IF(HE$10&lt;эффект_кВт!$U$10,0,HE20*главная!$N$22/(1+главная!$N$22)))</f>
        <v>121.85601552611857</v>
      </c>
      <c r="HF24" s="53">
        <f>IF(HF$10="",0,SUMIFS(энергоконтракт!$49:$49,энергоконтракт!$9:$9,HF$9)+IF(HF$10&lt;эффект_кВт!$U$10,0,HF20*главная!$N$22/(1+главная!$N$22)))</f>
        <v>122.156545333784</v>
      </c>
      <c r="HG24" s="53">
        <f>IF(HG$10="",0,SUMIFS(энергоконтракт!$49:$49,энергоконтракт!$9:$9,HG$9)+IF(HG$10&lt;эффект_кВт!$U$10,0,HG20*главная!$N$22/(1+главная!$N$22)))</f>
        <v>122.45781632902975</v>
      </c>
      <c r="HH24" s="53">
        <f>IF(HH$10="",0,SUMIFS(энергоконтракт!$49:$49,энергоконтракт!$9:$9,HH$9)+IF(HH$10&lt;эффект_кВт!$U$10,0,HH20*главная!$N$22/(1+главная!$N$22)))</f>
        <v>122.75983033982433</v>
      </c>
      <c r="HI24" s="53">
        <f>IF(HI$10="",0,SUMIFS(энергоконтракт!$49:$49,энергоконтракт!$9:$9,HI$9)+IF(HI$10&lt;эффект_кВт!$U$10,0,HI20*главная!$N$22/(1+главная!$N$22)))</f>
        <v>123.06258919864457</v>
      </c>
      <c r="HJ24" s="53">
        <f>IF(HJ$10="",0,SUMIFS(энергоконтракт!$49:$49,энергоконтракт!$9:$9,HJ$9)+IF(HJ$10&lt;эффект_кВт!$U$10,0,HJ20*главная!$N$22/(1+главная!$N$22)))</f>
        <v>123.36609474248661</v>
      </c>
      <c r="HK24" s="53">
        <f>IF(HK$10="",0,SUMIFS(энергоконтракт!$49:$49,энергоконтракт!$9:$9,HK$9)+IF(HK$10&lt;эффект_кВт!$U$10,0,HK20*главная!$N$22/(1+главная!$N$22)))</f>
        <v>0</v>
      </c>
      <c r="HL24" s="53">
        <f>IF(HL$10="",0,SUMIFS(энергоконтракт!$49:$49,энергоконтракт!$9:$9,HL$9)+IF(HL$10&lt;эффект_кВт!$U$10,0,HL20*главная!$N$22/(1+главная!$N$22)))</f>
        <v>0</v>
      </c>
      <c r="HM24" s="53">
        <f>IF(HM$10="",0,SUMIFS(энергоконтракт!$49:$49,энергоконтракт!$9:$9,HM$9)+IF(HM$10&lt;эффект_кВт!$U$10,0,HM20*главная!$N$22/(1+главная!$N$22)))</f>
        <v>0</v>
      </c>
      <c r="HN24" s="53">
        <f>IF(HN$10="",0,SUMIFS(энергоконтракт!$49:$49,энергоконтракт!$9:$9,HN$9)+IF(HN$10&lt;эффект_кВт!$U$10,0,HN20*главная!$N$22/(1+главная!$N$22)))</f>
        <v>0</v>
      </c>
      <c r="HO24" s="53">
        <f>IF(HO$10="",0,SUMIFS(энергоконтракт!$49:$49,энергоконтракт!$9:$9,HO$9)+IF(HO$10&lt;эффект_кВт!$U$10,0,HO20*главная!$N$22/(1+главная!$N$22)))</f>
        <v>0</v>
      </c>
      <c r="HP24" s="53">
        <f>IF(HP$10="",0,SUMIFS(энергоконтракт!$49:$49,энергоконтракт!$9:$9,HP$9)+IF(HP$10&lt;эффект_кВт!$U$10,0,HP20*главная!$N$22/(1+главная!$N$22)))</f>
        <v>0</v>
      </c>
      <c r="HQ24" s="53">
        <f>IF(HQ$10="",0,SUMIFS(энергоконтракт!$49:$49,энергоконтракт!$9:$9,HQ$9)+IF(HQ$10&lt;эффект_кВт!$U$10,0,HQ20*главная!$N$22/(1+главная!$N$22)))</f>
        <v>0</v>
      </c>
      <c r="HR24" s="53">
        <f>IF(HR$10="",0,SUMIFS(энергоконтракт!$49:$49,энергоконтракт!$9:$9,HR$9)+IF(HR$10&lt;эффект_кВт!$U$10,0,HR20*главная!$N$22/(1+главная!$N$22)))</f>
        <v>0</v>
      </c>
      <c r="HS24" s="53">
        <f>IF(HS$10="",0,SUMIFS(энергоконтракт!$49:$49,энергоконтракт!$9:$9,HS$9)+IF(HS$10&lt;эффект_кВт!$U$10,0,HS20*главная!$N$22/(1+главная!$N$22)))</f>
        <v>0</v>
      </c>
      <c r="HT24" s="53">
        <f>IF(HT$10="",0,SUMIFS(энергоконтракт!$49:$49,энергоконтракт!$9:$9,HT$9)+IF(HT$10&lt;эффект_кВт!$U$10,0,HT20*главная!$N$22/(1+главная!$N$22)))</f>
        <v>0</v>
      </c>
      <c r="HU24" s="53">
        <f>IF(HU$10="",0,SUMIFS(энергоконтракт!$49:$49,энергоконтракт!$9:$9,HU$9)+IF(HU$10&lt;эффект_кВт!$U$10,0,HU20*главная!$N$22/(1+главная!$N$22)))</f>
        <v>0</v>
      </c>
      <c r="HV24" s="53">
        <f>IF(HV$10="",0,SUMIFS(энергоконтракт!$49:$49,энергоконтракт!$9:$9,HV$9)+IF(HV$10&lt;эффект_кВт!$U$10,0,HV20*главная!$N$22/(1+главная!$N$22)))</f>
        <v>0</v>
      </c>
      <c r="HW24" s="53">
        <f>IF(HW$10="",0,SUMIFS(энергоконтракт!$49:$49,энергоконтракт!$9:$9,HW$9)+IF(HW$10&lt;эффект_кВт!$U$10,0,HW20*главная!$N$22/(1+главная!$N$22)))</f>
        <v>0</v>
      </c>
      <c r="HX24" s="53">
        <f>IF(HX$10="",0,SUMIFS(энергоконтракт!$49:$49,энергоконтракт!$9:$9,HX$9)+IF(HX$10&lt;эффект_кВт!$U$10,0,HX20*главная!$N$22/(1+главная!$N$22)))</f>
        <v>0</v>
      </c>
      <c r="HY24" s="53">
        <f>IF(HY$10="",0,SUMIFS(энергоконтракт!$49:$49,энергоконтракт!$9:$9,HY$9)+IF(HY$10&lt;эффект_кВт!$U$10,0,HY20*главная!$N$22/(1+главная!$N$22)))</f>
        <v>0</v>
      </c>
      <c r="HZ24" s="53">
        <f>IF(HZ$10="",0,SUMIFS(энергоконтракт!$49:$49,энергоконтракт!$9:$9,HZ$9)+IF(HZ$10&lt;эффект_кВт!$U$10,0,HZ20*главная!$N$22/(1+главная!$N$22)))</f>
        <v>0</v>
      </c>
      <c r="IA24" s="53">
        <f>IF(IA$10="",0,SUMIFS(энергоконтракт!$49:$49,энергоконтракт!$9:$9,IA$9)+IF(IA$10&lt;эффект_кВт!$U$10,0,IA20*главная!$N$22/(1+главная!$N$22)))</f>
        <v>0</v>
      </c>
      <c r="IB24" s="53">
        <f>IF(IB$10="",0,SUMIFS(энергоконтракт!$49:$49,энергоконтракт!$9:$9,IB$9)+IF(IB$10&lt;эффект_кВт!$U$10,0,IB20*главная!$N$22/(1+главная!$N$22)))</f>
        <v>0</v>
      </c>
      <c r="IC24" s="53">
        <f>IF(IC$10="",0,SUMIFS(энергоконтракт!$49:$49,энергоконтракт!$9:$9,IC$9)+IF(IC$10&lt;эффект_кВт!$U$10,0,IC20*главная!$N$22/(1+главная!$N$22)))</f>
        <v>0</v>
      </c>
      <c r="ID24" s="53">
        <f>IF(ID$10="",0,SUMIFS(энергоконтракт!$49:$49,энергоконтракт!$9:$9,ID$9)+IF(ID$10&lt;эффект_кВт!$U$10,0,ID20*главная!$N$22/(1+главная!$N$22)))</f>
        <v>0</v>
      </c>
      <c r="IE24" s="53">
        <f>IF(IE$10="",0,SUMIFS(энергоконтракт!$49:$49,энергоконтракт!$9:$9,IE$9)+IF(IE$10&lt;эффект_кВт!$U$10,0,IE20*главная!$N$22/(1+главная!$N$22)))</f>
        <v>0</v>
      </c>
      <c r="IF24" s="53">
        <f>IF(IF$10="",0,SUMIFS(энергоконтракт!$49:$49,энергоконтракт!$9:$9,IF$9)+IF(IF$10&lt;эффект_кВт!$U$10,0,IF20*главная!$N$22/(1+главная!$N$22)))</f>
        <v>0</v>
      </c>
      <c r="IG24" s="53">
        <f>IF(IG$10="",0,SUMIFS(энергоконтракт!$49:$49,энергоконтракт!$9:$9,IG$9)+IF(IG$10&lt;эффект_кВт!$U$10,0,IG20*главная!$N$22/(1+главная!$N$22)))</f>
        <v>0</v>
      </c>
      <c r="IH24" s="53">
        <f>IF(IH$10="",0,SUMIFS(энергоконтракт!$49:$49,энергоконтракт!$9:$9,IH$9)+IF(IH$10&lt;эффект_кВт!$U$10,0,IH20*главная!$N$22/(1+главная!$N$22)))</f>
        <v>0</v>
      </c>
      <c r="II24" s="53">
        <f>IF(II$10="",0,SUMIFS(энергоконтракт!$49:$49,энергоконтракт!$9:$9,II$9)+IF(II$10&lt;эффект_кВт!$U$10,0,II20*главная!$N$22/(1+главная!$N$22)))</f>
        <v>0</v>
      </c>
      <c r="IJ24" s="53">
        <f>IF(IJ$10="",0,SUMIFS(энергоконтракт!$49:$49,энергоконтракт!$9:$9,IJ$9)+IF(IJ$10&lt;эффект_кВт!$U$10,0,IJ20*главная!$N$22/(1+главная!$N$22)))</f>
        <v>0</v>
      </c>
      <c r="IK24" s="53">
        <f>IF(IK$10="",0,SUMIFS(энергоконтракт!$49:$49,энергоконтракт!$9:$9,IK$9)+IF(IK$10&lt;эффект_кВт!$U$10,0,IK20*главная!$N$22/(1+главная!$N$22)))</f>
        <v>0</v>
      </c>
      <c r="IL24" s="53">
        <f>IF(IL$10="",0,SUMIFS(энергоконтракт!$49:$49,энергоконтракт!$9:$9,IL$9)+IF(IL$10&lt;эффект_кВт!$U$10,0,IL20*главная!$N$22/(1+главная!$N$22)))</f>
        <v>0</v>
      </c>
      <c r="IM24" s="53">
        <f>IF(IM$10="",0,SUMIFS(энергоконтракт!$49:$49,энергоконтракт!$9:$9,IM$9)+IF(IM$10&lt;эффект_кВт!$U$10,0,IM20*главная!$N$22/(1+главная!$N$22)))</f>
        <v>0</v>
      </c>
      <c r="IN24" s="53">
        <f>IF(IN$10="",0,SUMIFS(энергоконтракт!$49:$49,энергоконтракт!$9:$9,IN$9)+IF(IN$10&lt;эффект_кВт!$U$10,0,IN20*главная!$N$22/(1+главная!$N$22)))</f>
        <v>0</v>
      </c>
      <c r="IO24" s="53">
        <f>IF(IO$10="",0,SUMIFS(энергоконтракт!$49:$49,энергоконтракт!$9:$9,IO$9)+IF(IO$10&lt;эффект_кВт!$U$10,0,IO20*главная!$N$22/(1+главная!$N$22)))</f>
        <v>0</v>
      </c>
      <c r="IP24" s="53">
        <f>IF(IP$10="",0,SUMIFS(энергоконтракт!$49:$49,энергоконтракт!$9:$9,IP$9)+IF(IP$10&lt;эффект_кВт!$U$10,0,IP20*главная!$N$22/(1+главная!$N$22)))</f>
        <v>0</v>
      </c>
      <c r="IQ24" s="53">
        <f>IF(IQ$10="",0,SUMIFS(энергоконтракт!$49:$49,энергоконтракт!$9:$9,IQ$9)+IF(IQ$10&lt;эффект_кВт!$U$10,0,IQ20*главная!$N$22/(1+главная!$N$22)))</f>
        <v>0</v>
      </c>
      <c r="IR24" s="53">
        <f>IF(IR$10="",0,SUMIFS(энергоконтракт!$49:$49,энергоконтракт!$9:$9,IR$9)+IF(IR$10&lt;эффект_кВт!$U$10,0,IR20*главная!$N$22/(1+главная!$N$22)))</f>
        <v>0</v>
      </c>
      <c r="IS24" s="53">
        <f>IF(IS$10="",0,SUMIFS(энергоконтракт!$49:$49,энергоконтракт!$9:$9,IS$9)+IF(IS$10&lt;эффект_кВт!$U$10,0,IS20*главная!$N$22/(1+главная!$N$22)))</f>
        <v>0</v>
      </c>
      <c r="IT24" s="53">
        <f>IF(IT$10="",0,SUMIFS(энергоконтракт!$49:$49,энергоконтракт!$9:$9,IT$9)+IF(IT$10&lt;эффект_кВт!$U$10,0,IT20*главная!$N$22/(1+главная!$N$22)))</f>
        <v>0</v>
      </c>
      <c r="IU24" s="53">
        <f>IF(IU$10="",0,SUMIFS(энергоконтракт!$49:$49,энергоконтракт!$9:$9,IU$9)+IF(IU$10&lt;эффект_кВт!$U$10,0,IU20*главная!$N$22/(1+главная!$N$22)))</f>
        <v>0</v>
      </c>
      <c r="IV24" s="53">
        <f>IF(IV$10="",0,SUMIFS(энергоконтракт!$49:$49,энергоконтракт!$9:$9,IV$9)+IF(IV$10&lt;эффект_кВт!$U$10,0,IV20*главная!$N$22/(1+главная!$N$22)))</f>
        <v>0</v>
      </c>
      <c r="IW24" s="53">
        <f>IF(IW$10="",0,SUMIFS(энергоконтракт!$49:$49,энергоконтракт!$9:$9,IW$9)+IF(IW$10&lt;эффект_кВт!$U$10,0,IW20*главная!$N$22/(1+главная!$N$22)))</f>
        <v>0</v>
      </c>
      <c r="IX24" s="53">
        <f>IF(IX$10="",0,SUMIFS(энергоконтракт!$49:$49,энергоконтракт!$9:$9,IX$9)+IF(IX$10&lt;эффект_кВт!$U$10,0,IX20*главная!$N$22/(1+главная!$N$22)))</f>
        <v>0</v>
      </c>
      <c r="IY24" s="53">
        <f>IF(IY$10="",0,SUMIFS(энергоконтракт!$49:$49,энергоконтракт!$9:$9,IY$9)+IF(IY$10&lt;эффект_кВт!$U$10,0,IY20*главная!$N$22/(1+главная!$N$22)))</f>
        <v>0</v>
      </c>
      <c r="IZ24" s="53">
        <f>IF(IZ$10="",0,SUMIFS(энергоконтракт!$49:$49,энергоконтракт!$9:$9,IZ$9)+IF(IZ$10&lt;эффект_кВт!$U$10,0,IZ20*главная!$N$22/(1+главная!$N$22)))</f>
        <v>0</v>
      </c>
      <c r="JA24" s="53">
        <f>IF(JA$10="",0,SUMIFS(энергоконтракт!$49:$49,энергоконтракт!$9:$9,JA$9)+IF(JA$10&lt;эффект_кВт!$U$10,0,JA20*главная!$N$22/(1+главная!$N$22)))</f>
        <v>0</v>
      </c>
      <c r="JB24" s="53">
        <f>IF(JB$10="",0,SUMIFS(энергоконтракт!$49:$49,энергоконтракт!$9:$9,JB$9)+IF(JB$10&lt;эффект_кВт!$U$10,0,JB20*главная!$N$22/(1+главная!$N$22)))</f>
        <v>0</v>
      </c>
      <c r="JC24" s="53">
        <f>IF(JC$10="",0,SUMIFS(энергоконтракт!$49:$49,энергоконтракт!$9:$9,JC$9)+IF(JC$10&lt;эффект_кВт!$U$10,0,JC20*главная!$N$22/(1+главная!$N$22)))</f>
        <v>0</v>
      </c>
      <c r="JD24" s="53">
        <f>IF(JD$10="",0,SUMIFS(энергоконтракт!$49:$49,энергоконтракт!$9:$9,JD$9)+IF(JD$10&lt;эффект_кВт!$U$10,0,JD20*главная!$N$22/(1+главная!$N$22)))</f>
        <v>0</v>
      </c>
      <c r="JE24" s="53">
        <f>IF(JE$10="",0,SUMIFS(энергоконтракт!$49:$49,энергоконтракт!$9:$9,JE$9)+IF(JE$10&lt;эффект_кВт!$U$10,0,JE20*главная!$N$22/(1+главная!$N$22)))</f>
        <v>0</v>
      </c>
      <c r="JF24" s="53">
        <f>IF(JF$10="",0,SUMIFS(энергоконтракт!$49:$49,энергоконтракт!$9:$9,JF$9)+IF(JF$10&lt;эффект_кВт!$U$10,0,JF20*главная!$N$22/(1+главная!$N$22)))</f>
        <v>0</v>
      </c>
      <c r="JG24" s="53">
        <f>IF(JG$10="",0,SUMIFS(энергоконтракт!$49:$49,энергоконтракт!$9:$9,JG$9)+IF(JG$10&lt;эффект_кВт!$U$10,0,JG20*главная!$N$22/(1+главная!$N$22)))</f>
        <v>0</v>
      </c>
      <c r="JH24" s="53">
        <f>IF(JH$10="",0,SUMIFS(энергоконтракт!$49:$49,энергоконтракт!$9:$9,JH$9)+IF(JH$10&lt;эффект_кВт!$U$10,0,JH20*главная!$N$22/(1+главная!$N$22)))</f>
        <v>0</v>
      </c>
      <c r="JI24" s="53">
        <f>IF(JI$10="",0,SUMIFS(энергоконтракт!$49:$49,энергоконтракт!$9:$9,JI$9)+IF(JI$10&lt;эффект_кВт!$U$10,0,JI20*главная!$N$22/(1+главная!$N$22)))</f>
        <v>0</v>
      </c>
      <c r="JJ24" s="53">
        <f>IF(JJ$10="",0,SUMIFS(энергоконтракт!$49:$49,энергоконтракт!$9:$9,JJ$9)+IF(JJ$10&lt;эффект_кВт!$U$10,0,JJ20*главная!$N$22/(1+главная!$N$22)))</f>
        <v>0</v>
      </c>
      <c r="JK24" s="53">
        <f>IF(JK$10="",0,SUMIFS(энергоконтракт!$49:$49,энергоконтракт!$9:$9,JK$9)+IF(JK$10&lt;эффект_кВт!$U$10,0,JK20*главная!$N$22/(1+главная!$N$22)))</f>
        <v>0</v>
      </c>
      <c r="JL24" s="53">
        <f>IF(JL$10="",0,SUMIFS(энергоконтракт!$49:$49,энергоконтракт!$9:$9,JL$9)+IF(JL$10&lt;эффект_кВт!$U$10,0,JL20*главная!$N$22/(1+главная!$N$22)))</f>
        <v>0</v>
      </c>
      <c r="JM24" s="53">
        <f>IF(JM$10="",0,SUMIFS(энергоконтракт!$49:$49,энергоконтракт!$9:$9,JM$9)+IF(JM$10&lt;эффект_кВт!$U$10,0,JM20*главная!$N$22/(1+главная!$N$22)))</f>
        <v>0</v>
      </c>
      <c r="JN24" s="53">
        <f>IF(JN$10="",0,SUMIFS(энергоконтракт!$49:$49,энергоконтракт!$9:$9,JN$9)+IF(JN$10&lt;эффект_кВт!$U$10,0,JN20*главная!$N$22/(1+главная!$N$22)))</f>
        <v>0</v>
      </c>
      <c r="JO24" s="53">
        <f>IF(JO$10="",0,SUMIFS(энергоконтракт!$49:$49,энергоконтракт!$9:$9,JO$9)+IF(JO$10&lt;эффект_кВт!$U$10,0,JO20*главная!$N$22/(1+главная!$N$22)))</f>
        <v>0</v>
      </c>
      <c r="JP24" s="53">
        <f>IF(JP$10="",0,SUMIFS(энергоконтракт!$49:$49,энергоконтракт!$9:$9,JP$9)+IF(JP$10&lt;эффект_кВт!$U$10,0,JP20*главная!$N$22/(1+главная!$N$22)))</f>
        <v>0</v>
      </c>
      <c r="JQ24" s="53">
        <f>IF(JQ$10="",0,SUMIFS(энергоконтракт!$49:$49,энергоконтракт!$9:$9,JQ$9)+IF(JQ$10&lt;эффект_кВт!$U$10,0,JQ20*главная!$N$22/(1+главная!$N$22)))</f>
        <v>0</v>
      </c>
      <c r="JR24" s="53">
        <f>IF(JR$10="",0,SUMIFS(энергоконтракт!$49:$49,энергоконтракт!$9:$9,JR$9)+IF(JR$10&lt;эффект_кВт!$U$10,0,JR20*главная!$N$22/(1+главная!$N$22)))</f>
        <v>0</v>
      </c>
      <c r="JS24" s="53">
        <f>IF(JS$10="",0,SUMIFS(энергоконтракт!$49:$49,энергоконтракт!$9:$9,JS$9)+IF(JS$10&lt;эффект_кВт!$U$10,0,JS20*главная!$N$22/(1+главная!$N$22)))</f>
        <v>0</v>
      </c>
      <c r="JT24" s="53">
        <f>IF(JT$10="",0,SUMIFS(энергоконтракт!$49:$49,энергоконтракт!$9:$9,JT$9)+IF(JT$10&lt;эффект_кВт!$U$10,0,JT20*главная!$N$22/(1+главная!$N$22)))</f>
        <v>0</v>
      </c>
      <c r="JU24" s="53">
        <f>IF(JU$10="",0,SUMIFS(энергоконтракт!$49:$49,энергоконтракт!$9:$9,JU$9)+IF(JU$10&lt;эффект_кВт!$U$10,0,JU20*главная!$N$22/(1+главная!$N$22)))</f>
        <v>0</v>
      </c>
      <c r="JV24" s="53">
        <f>IF(JV$10="",0,SUMIFS(энергоконтракт!$49:$49,энергоконтракт!$9:$9,JV$9)+IF(JV$10&lt;эффект_кВт!$U$10,0,JV20*главная!$N$22/(1+главная!$N$22)))</f>
        <v>0</v>
      </c>
      <c r="JW24" s="53">
        <f>IF(JW$10="",0,SUMIFS(энергоконтракт!$49:$49,энергоконтракт!$9:$9,JW$9)+IF(JW$10&lt;эффект_кВт!$U$10,0,JW20*главная!$N$22/(1+главная!$N$22)))</f>
        <v>0</v>
      </c>
      <c r="JX24" s="53">
        <f>IF(JX$10="",0,SUMIFS(энергоконтракт!$49:$49,энергоконтракт!$9:$9,JX$9)+IF(JX$10&lt;эффект_кВт!$U$10,0,JX20*главная!$N$22/(1+главная!$N$22)))</f>
        <v>0</v>
      </c>
      <c r="JY24" s="53">
        <f>IF(JY$10="",0,SUMIFS(энергоконтракт!$49:$49,энергоконтракт!$9:$9,JY$9)+IF(JY$10&lt;эффект_кВт!$U$10,0,JY20*главная!$N$22/(1+главная!$N$22)))</f>
        <v>0</v>
      </c>
      <c r="JZ24" s="53">
        <f>IF(JZ$10="",0,SUMIFS(энергоконтракт!$49:$49,энергоконтракт!$9:$9,JZ$9)+IF(JZ$10&lt;эффект_кВт!$U$10,0,JZ20*главная!$N$22/(1+главная!$N$22)))</f>
        <v>0</v>
      </c>
      <c r="KA24" s="53">
        <f>IF(KA$10="",0,SUMIFS(энергоконтракт!$49:$49,энергоконтракт!$9:$9,KA$9)+IF(KA$10&lt;эффект_кВт!$U$10,0,KA20*главная!$N$22/(1+главная!$N$22)))</f>
        <v>0</v>
      </c>
      <c r="KB24" s="53">
        <f>IF(KB$10="",0,SUMIFS(энергоконтракт!$49:$49,энергоконтракт!$9:$9,KB$9)+IF(KB$10&lt;эффект_кВт!$U$10,0,KB20*главная!$N$22/(1+главная!$N$22)))</f>
        <v>0</v>
      </c>
      <c r="KC24" s="53">
        <f>IF(KC$10="",0,SUMIFS(энергоконтракт!$49:$49,энергоконтракт!$9:$9,KC$9)+IF(KC$10&lt;эффект_кВт!$U$10,0,KC20*главная!$N$22/(1+главная!$N$22)))</f>
        <v>0</v>
      </c>
      <c r="KD24" s="53">
        <f>IF(KD$10="",0,SUMIFS(энергоконтракт!$49:$49,энергоконтракт!$9:$9,KD$9)+IF(KD$10&lt;эффект_кВт!$U$10,0,KD20*главная!$N$22/(1+главная!$N$22)))</f>
        <v>0</v>
      </c>
      <c r="KE24" s="53">
        <f>IF(KE$10="",0,SUMIFS(энергоконтракт!$49:$49,энергоконтракт!$9:$9,KE$9)+IF(KE$10&lt;эффект_кВт!$U$10,0,KE20*главная!$N$22/(1+главная!$N$22)))</f>
        <v>0</v>
      </c>
      <c r="KF24" s="53">
        <f>IF(KF$10="",0,SUMIFS(энергоконтракт!$49:$49,энергоконтракт!$9:$9,KF$9)+IF(KF$10&lt;эффект_кВт!$U$10,0,KF20*главная!$N$22/(1+главная!$N$22)))</f>
        <v>0</v>
      </c>
      <c r="KG24" s="53">
        <f>IF(KG$10="",0,SUMIFS(энергоконтракт!$49:$49,энергоконтракт!$9:$9,KG$9)+IF(KG$10&lt;эффект_кВт!$U$10,0,KG20*главная!$N$22/(1+главная!$N$22)))</f>
        <v>0</v>
      </c>
      <c r="KH24" s="53">
        <f>IF(KH$10="",0,SUMIFS(энергоконтракт!$49:$49,энергоконтракт!$9:$9,KH$9)+IF(KH$10&lt;эффект_кВт!$U$10,0,KH20*главная!$N$22/(1+главная!$N$22)))</f>
        <v>0</v>
      </c>
      <c r="KI24" s="53">
        <f>IF(KI$10="",0,SUMIFS(энергоконтракт!$49:$49,энергоконтракт!$9:$9,KI$9)+IF(KI$10&lt;эффект_кВт!$U$10,0,KI20*главная!$N$22/(1+главная!$N$22)))</f>
        <v>0</v>
      </c>
      <c r="KJ24" s="53">
        <f>IF(KJ$10="",0,SUMIFS(энергоконтракт!$49:$49,энергоконтракт!$9:$9,KJ$9)+IF(KJ$10&lt;эффект_кВт!$U$10,0,KJ20*главная!$N$22/(1+главная!$N$22)))</f>
        <v>0</v>
      </c>
      <c r="KK24" s="53">
        <f>IF(KK$10="",0,SUMIFS(энергоконтракт!$49:$49,энергоконтракт!$9:$9,KK$9)+IF(KK$10&lt;эффект_кВт!$U$10,0,KK20*главная!$N$22/(1+главная!$N$22)))</f>
        <v>0</v>
      </c>
      <c r="KL24" s="53">
        <f>IF(KL$10="",0,SUMIFS(энергоконтракт!$49:$49,энергоконтракт!$9:$9,KL$9)+IF(KL$10&lt;эффект_кВт!$U$10,0,KL20*главная!$N$22/(1+главная!$N$22)))</f>
        <v>0</v>
      </c>
      <c r="KM24" s="53">
        <f>IF(KM$10="",0,SUMIFS(энергоконтракт!$49:$49,энергоконтракт!$9:$9,KM$9)+IF(KM$10&lt;эффект_кВт!$U$10,0,KM20*главная!$N$22/(1+главная!$N$22)))</f>
        <v>0</v>
      </c>
      <c r="KN24" s="53">
        <f>IF(KN$10="",0,SUMIFS(энергоконтракт!$49:$49,энергоконтракт!$9:$9,KN$9)+IF(KN$10&lt;эффект_кВт!$U$10,0,KN20*главная!$N$22/(1+главная!$N$22)))</f>
        <v>0</v>
      </c>
      <c r="KO24" s="53">
        <f>IF(KO$10="",0,SUMIFS(энергоконтракт!$49:$49,энергоконтракт!$9:$9,KO$9)+IF(KO$10&lt;эффект_кВт!$U$10,0,KO20*главная!$N$22/(1+главная!$N$22)))</f>
        <v>0</v>
      </c>
      <c r="KP24" s="53">
        <f>IF(KP$10="",0,SUMIFS(энергоконтракт!$49:$49,энергоконтракт!$9:$9,KP$9)+IF(KP$10&lt;эффект_кВт!$U$10,0,KP20*главная!$N$22/(1+главная!$N$22)))</f>
        <v>0</v>
      </c>
      <c r="KQ24" s="53">
        <f>IF(KQ$10="",0,SUMIFS(энергоконтракт!$49:$49,энергоконтракт!$9:$9,KQ$9)+IF(KQ$10&lt;эффект_кВт!$U$10,0,KQ20*главная!$N$22/(1+главная!$N$22)))</f>
        <v>0</v>
      </c>
      <c r="KR24" s="53">
        <f>IF(KR$10="",0,SUMIFS(энергоконтракт!$49:$49,энергоконтракт!$9:$9,KR$9)+IF(KR$10&lt;эффект_кВт!$U$10,0,KR20*главная!$N$22/(1+главная!$N$22)))</f>
        <v>0</v>
      </c>
      <c r="KS24" s="53">
        <f>IF(KS$10="",0,SUMIFS(энергоконтракт!$49:$49,энергоконтракт!$9:$9,KS$9)+IF(KS$10&lt;эффект_кВт!$U$10,0,KS20*главная!$N$22/(1+главная!$N$22)))</f>
        <v>0</v>
      </c>
      <c r="KT24" s="53">
        <f>IF(KT$10="",0,SUMIFS(энергоконтракт!$49:$49,энергоконтракт!$9:$9,KT$9)+IF(KT$10&lt;эффект_кВт!$U$10,0,KT20*главная!$N$22/(1+главная!$N$22)))</f>
        <v>0</v>
      </c>
      <c r="KU24" s="53">
        <f>IF(KU$10="",0,SUMIFS(энергоконтракт!$49:$49,энергоконтракт!$9:$9,KU$9)+IF(KU$10&lt;эффект_кВт!$U$10,0,KU20*главная!$N$22/(1+главная!$N$22)))</f>
        <v>0</v>
      </c>
      <c r="KV24" s="53">
        <f>IF(KV$10="",0,SUMIFS(энергоконтракт!$49:$49,энергоконтракт!$9:$9,KV$9)+IF(KV$10&lt;эффект_кВт!$U$10,0,KV20*главная!$N$22/(1+главная!$N$22)))</f>
        <v>0</v>
      </c>
      <c r="KW24" s="53">
        <f>IF(KW$10="",0,SUMIFS(энергоконтракт!$49:$49,энергоконтракт!$9:$9,KW$9)+IF(KW$10&lt;эффект_кВт!$U$10,0,KW20*главная!$N$22/(1+главная!$N$22)))</f>
        <v>0</v>
      </c>
      <c r="KX24" s="53">
        <f>IF(KX$10="",0,SUMIFS(энергоконтракт!$49:$49,энергоконтракт!$9:$9,KX$9)+IF(KX$10&lt;эффект_кВт!$U$10,0,KX20*главная!$N$22/(1+главная!$N$22)))</f>
        <v>0</v>
      </c>
      <c r="KY24" s="53">
        <f>IF(KY$10="",0,SUMIFS(энергоконтракт!$49:$49,энергоконтракт!$9:$9,KY$9)+IF(KY$10&lt;эффект_кВт!$U$10,0,KY20*главная!$N$22/(1+главная!$N$22)))</f>
        <v>0</v>
      </c>
      <c r="KZ24" s="53">
        <f>IF(KZ$10="",0,SUMIFS(энергоконтракт!$49:$49,энергоконтракт!$9:$9,KZ$9)+IF(KZ$10&lt;эффект_кВт!$U$10,0,KZ20*главная!$N$22/(1+главная!$N$22)))</f>
        <v>0</v>
      </c>
      <c r="LA24" s="53">
        <f>IF(LA$10="",0,SUMIFS(энергоконтракт!$49:$49,энергоконтракт!$9:$9,LA$9)+IF(LA$10&lt;эффект_кВт!$U$10,0,LA20*главная!$N$22/(1+главная!$N$22)))</f>
        <v>0</v>
      </c>
      <c r="LB24" s="53">
        <f>IF(LB$10="",0,SUMIFS(энергоконтракт!$49:$49,энергоконтракт!$9:$9,LB$9)+IF(LB$10&lt;эффект_кВт!$U$10,0,LB20*главная!$N$22/(1+главная!$N$22)))</f>
        <v>0</v>
      </c>
      <c r="LC24" s="53">
        <f>IF(LC$10="",0,SUMIFS(энергоконтракт!$49:$49,энергоконтракт!$9:$9,LC$9)+IF(LC$10&lt;эффект_кВт!$U$10,0,LC20*главная!$N$22/(1+главная!$N$22)))</f>
        <v>0</v>
      </c>
      <c r="LD24" s="53">
        <f>IF(LD$10="",0,SUMIFS(энергоконтракт!$49:$49,энергоконтракт!$9:$9,LD$9)+IF(LD$10&lt;эффект_кВт!$U$10,0,LD20*главная!$N$22/(1+главная!$N$22)))</f>
        <v>0</v>
      </c>
      <c r="LE24" s="53">
        <f>IF(LE$10="",0,SUMIFS(энергоконтракт!$49:$49,энергоконтракт!$9:$9,LE$9)+IF(LE$10&lt;эффект_кВт!$U$10,0,LE20*главная!$N$22/(1+главная!$N$22)))</f>
        <v>0</v>
      </c>
      <c r="LF24" s="53">
        <f>IF(LF$10="",0,SUMIFS(энергоконтракт!$49:$49,энергоконтракт!$9:$9,LF$9)+IF(LF$10&lt;эффект_кВт!$U$10,0,LF20*главная!$N$22/(1+главная!$N$22)))</f>
        <v>0</v>
      </c>
      <c r="LG24" s="53">
        <f>IF(LG$10="",0,SUMIFS(энергоконтракт!$49:$49,энергоконтракт!$9:$9,LG$9)+IF(LG$10&lt;эффект_кВт!$U$10,0,LG20*главная!$N$22/(1+главная!$N$22)))</f>
        <v>0</v>
      </c>
      <c r="LH24" s="53">
        <f>IF(LH$10="",0,SUMIFS(энергоконтракт!$49:$49,энергоконтракт!$9:$9,LH$9)+IF(LH$10&lt;эффект_кВт!$U$10,0,LH20*главная!$N$22/(1+главная!$N$22)))</f>
        <v>0</v>
      </c>
      <c r="LI24" s="10"/>
      <c r="LJ24" s="10"/>
    </row>
    <row r="25" spans="1:322" ht="4.0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31"/>
      <c r="L25" s="6"/>
      <c r="M25" s="13"/>
      <c r="N25" s="6"/>
      <c r="O25" s="20"/>
      <c r="P25" s="6"/>
      <c r="Q25" s="6"/>
      <c r="R25" s="8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</row>
    <row r="26" spans="1:322" ht="7.0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31"/>
      <c r="L26" s="6"/>
      <c r="M26" s="13"/>
      <c r="N26" s="6"/>
      <c r="O26" s="20"/>
      <c r="P26" s="6"/>
      <c r="Q26" s="6"/>
      <c r="R26" s="82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</row>
    <row r="27" spans="1:322" s="11" customFormat="1" x14ac:dyDescent="0.25">
      <c r="A27" s="10"/>
      <c r="B27" s="10"/>
      <c r="C27" s="10"/>
      <c r="D27" s="10"/>
      <c r="E27" s="30" t="str">
        <f>kpi!$E$49</f>
        <v>финпоток по основной деятельности</v>
      </c>
      <c r="F27" s="10"/>
      <c r="G27" s="10"/>
      <c r="H27" s="30"/>
      <c r="I27" s="10"/>
      <c r="J27" s="10"/>
      <c r="K27" s="99" t="str">
        <f>IF($E27="","",INDEX(kpi!$H:$H,SUMIFS(kpi!$B:$B,kpi!$E:$E,$E27)))</f>
        <v>тыс.руб.</v>
      </c>
      <c r="L27" s="10"/>
      <c r="M27" s="13"/>
      <c r="N27" s="10"/>
      <c r="O27" s="20"/>
      <c r="P27" s="10"/>
      <c r="Q27" s="10"/>
      <c r="R27" s="84">
        <f>SUMIFS($T27:$LI27,$T$1:$LI$1,"&lt;="&amp;MAX($1:$1),$T$1:$LI$1,"&gt;="&amp;1)</f>
        <v>63360.550353337923</v>
      </c>
      <c r="S27" s="10"/>
      <c r="T27" s="10"/>
      <c r="U27" s="53">
        <f>IF(U$10="",0,-SUMIFS(энергоконтракт!$51:$51,энергоконтракт!$9:$9,U$9)+U17-U20-T22+T24)</f>
        <v>-400</v>
      </c>
      <c r="V27" s="53">
        <f>IF(V$10="",0,-SUMIFS(энергоконтракт!$51:$51,энергоконтракт!$9:$9,V$9)+V17-V20-U22+U24)</f>
        <v>-1216.638418079096</v>
      </c>
      <c r="W27" s="53">
        <f>IF(W$10="",0,-SUMIFS(энергоконтракт!$51:$51,энергоконтракт!$9:$9,W$9)+W17-W20-V22+V24)</f>
        <v>-1919.2090395480229</v>
      </c>
      <c r="X27" s="53">
        <f>IF(X$10="",0,-SUMIFS(энергоконтракт!$51:$51,энергоконтракт!$9:$9,X$9)+X17-X20-W22+W24)</f>
        <v>-2785.7175141242938</v>
      </c>
      <c r="Y27" s="53">
        <f>IF(Y$10="",0,-SUMIFS(энергоконтракт!$51:$51,энергоконтракт!$9:$9,Y$9)+Y17-Y20-X22+X24)</f>
        <v>-4409.0960451977398</v>
      </c>
      <c r="Z27" s="53">
        <f>IF(Z$10="",0,-SUMIFS(энергоконтракт!$51:$51,энергоконтракт!$9:$9,Z$9)+Z17-Z20-Y22+Y24)</f>
        <v>-3220.2711864406779</v>
      </c>
      <c r="AA27" s="53">
        <f>IF(AA$10="",0,-SUMIFS(энергоконтракт!$51:$51,энергоконтракт!$9:$9,AA$9)+AA17-AA20-Z22+Z24)</f>
        <v>-5933.1073446327682</v>
      </c>
      <c r="AB27" s="53">
        <f>IF(AB$10="",0,-SUMIFS(энергоконтракт!$51:$51,энергоконтракт!$9:$9,AB$9)+AB17-AB20-AA22+AA24)</f>
        <v>-3129.1807909604522</v>
      </c>
      <c r="AC27" s="53">
        <f>IF(AC$10="",0,-SUMIFS(энергоконтракт!$51:$51,энергоконтракт!$9:$9,AC$9)+AC17-AC20-AB22+AB24)</f>
        <v>-5929.8305084745762</v>
      </c>
      <c r="AD27" s="53">
        <f>IF(AD$10="",0,-SUMIFS(энергоконтракт!$51:$51,энергоконтракт!$9:$9,AD$9)+AD17-AD20-AC22+AC24)</f>
        <v>-13383.728813559323</v>
      </c>
      <c r="AE27" s="53">
        <f>IF(AE$10="",0,-SUMIFS(энергоконтракт!$51:$51,энергоконтракт!$9:$9,AE$9)+AE17-AE20-AD22+AD24)</f>
        <v>759.25244976471186</v>
      </c>
      <c r="AF27" s="53">
        <f>IF(AF$10="",0,-SUMIFS(энергоконтракт!$51:$51,энергоконтракт!$9:$9,AF$9)+AF17-AF20-AE22+AE24)</f>
        <v>465.27488356025634</v>
      </c>
      <c r="AG27" s="53">
        <f>IF(AG$10="",0,-SUMIFS(энергоконтракт!$51:$51,энергоконтракт!$9:$9,AG$9)+AG17-AG20-AF22+AF24)</f>
        <v>590.49378469743431</v>
      </c>
      <c r="AH27" s="53">
        <f>IF(AH$10="",0,-SUMIFS(энергоконтракт!$51:$51,энергоконтракт!$9:$9,AH$9)+AH17-AH20-AG22+AG24)</f>
        <v>678.43626328378912</v>
      </c>
      <c r="AI27" s="53">
        <f>IF(AI$10="",0,-SUMIFS(энергоконтракт!$51:$51,энергоконтракт!$9:$9,AI$9)+AI17-AI20-AH22+AH24)</f>
        <v>731.42732952547783</v>
      </c>
      <c r="AJ27" s="53">
        <f>IF(AJ$10="",0,-SUMIFS(энергоконтракт!$51:$51,энергоконтракт!$9:$9,AJ$9)+AJ17-AJ20-AI22+AI24)</f>
        <v>868.99257700624617</v>
      </c>
      <c r="AK27" s="53">
        <f>IF(AK$10="",0,-SUMIFS(энергоконтракт!$51:$51,энергоконтракт!$9:$9,AK$9)+AK17-AK20-AJ22+AJ24)</f>
        <v>801.38608714780651</v>
      </c>
      <c r="AL27" s="53">
        <f>IF(AL$10="",0,-SUMIFS(энергоконтракт!$51:$51,энергоконтракт!$9:$9,AL$9)+AL17-AL20-AK22+AK24)</f>
        <v>737.98783526636532</v>
      </c>
      <c r="AM27" s="53">
        <f>IF(AM$10="",0,-SUMIFS(энергоконтракт!$51:$51,энергоконтракт!$9:$9,AM$9)+AM17-AM20-AL22+AL24)</f>
        <v>668.20864599712172</v>
      </c>
      <c r="AN27" s="53">
        <f>IF(AN$10="",0,-SUMIFS(энергоконтракт!$51:$51,энергоконтракт!$9:$9,AN$9)+AN17-AN20-AM22+AM24)</f>
        <v>464.80033138785819</v>
      </c>
      <c r="AO27" s="53">
        <f>IF(AO$10="",0,-SUMIFS(энергоконтракт!$51:$51,энергоконтракт!$9:$9,AO$9)+AO17-AO20-AN22+AN24)</f>
        <v>480.49366448071407</v>
      </c>
      <c r="AP27" s="53">
        <f>IF(AP$10="",0,-SUMIFS(энергоконтракт!$51:$51,энергоконтракт!$9:$9,AP$9)+AP17-AP20-AO22+AO24)</f>
        <v>340.94003847067182</v>
      </c>
      <c r="AQ27" s="53">
        <f>IF(AQ$10="",0,-SUMIFS(энергоконтракт!$51:$51,энергоконтракт!$9:$9,AQ$9)+AQ17-AQ20-AP22+AP24)</f>
        <v>386.12864743990895</v>
      </c>
      <c r="AR27" s="53">
        <f>IF(AR$10="",0,-SUMIFS(энергоконтракт!$51:$51,энергоконтракт!$9:$9,AR$9)+AR17-AR20-AQ22+AQ24)</f>
        <v>465.1978735443991</v>
      </c>
      <c r="AS27" s="53">
        <f>IF(AS$10="",0,-SUMIFS(энергоконтракт!$51:$51,энергоконтракт!$9:$9,AS$9)+AS17-AS20-AR22+AR24)</f>
        <v>594.02130849882224</v>
      </c>
      <c r="AT27" s="53">
        <f>IF(AT$10="",0,-SUMIFS(энергоконтракт!$51:$51,энергоконтракт!$9:$9,AT$9)+AT17-AT20-AS22+AS24)</f>
        <v>684.4682834157295</v>
      </c>
      <c r="AU27" s="53">
        <f>IF(AU$10="",0,-SUMIFS(энергоконтракт!$51:$51,энергоконтракт!$9:$9,AU$9)+AU17-AU20-AT22+AT24)</f>
        <v>738.93238088421094</v>
      </c>
      <c r="AV27" s="53">
        <f>IF(AV$10="",0,-SUMIFS(энергоконтракт!$51:$51,энергоконтракт!$9:$9,AV$9)+AV17-AV20-AU22+AU24)</f>
        <v>880.46459213479704</v>
      </c>
      <c r="AW27" s="53">
        <f>IF(AW$10="",0,-SUMIFS(энергоконтракт!$51:$51,энергоконтракт!$9:$9,AW$9)+AW17-AW20-AV22+AV24)</f>
        <v>810.77295363124119</v>
      </c>
      <c r="AX27" s="53">
        <f>IF(AX$10="",0,-SUMIFS(энергоконтракт!$51:$51,энергоконтракт!$9:$9,AX$9)+AX17-AX20-AW22+AW24)</f>
        <v>745.41308873987782</v>
      </c>
      <c r="AY27" s="53">
        <f>IF(AY$10="",0,-SUMIFS(энергоконтракт!$51:$51,энергоконтракт!$9:$9,AY$9)+AY17-AY20-AX22+AX24)</f>
        <v>673.64321260968075</v>
      </c>
      <c r="AZ27" s="53">
        <f>IF(AZ$10="",0,-SUMIFS(энергоконтракт!$51:$51,энергоконтракт!$9:$9,AZ$9)+AZ17-AZ20-AY22+AY24)</f>
        <v>464.42634731442888</v>
      </c>
      <c r="BA27" s="53">
        <f>IF(BA$10="",0,-SUMIFS(энергоконтракт!$51:$51,энергоконтракт!$9:$9,BA$9)+BA17-BA20-AZ22+AZ24)</f>
        <v>480.73243624834868</v>
      </c>
      <c r="BB27" s="53">
        <f>IF(BB$10="",0,-SUMIFS(энергоконтракт!$51:$51,энергоконтракт!$9:$9,BB$9)+BB17-BB20-BA22+BA24)</f>
        <v>337.23154911834115</v>
      </c>
      <c r="BC27" s="53">
        <f>IF(BC$10="",0,-SUMIFS(энергоконтракт!$51:$51,энергоконтракт!$9:$9,BC$9)+BC17-BC20-BB22+BB24)</f>
        <v>383.90442198427843</v>
      </c>
      <c r="BD27" s="53">
        <f>IF(BD$10="",0,-SUMIFS(энергоконтракт!$51:$51,энергоконтракт!$9:$9,BD$9)+BD17-BD20-BC22+BC24)</f>
        <v>465.45597571774681</v>
      </c>
      <c r="BE27" s="53">
        <f>IF(BE$10="",0,-SUMIFS(энергоконтракт!$51:$51,энергоконтракт!$9:$9,BE$9)+BE17-BE20-BD22+BD24)</f>
        <v>598.22631444635454</v>
      </c>
      <c r="BF27" s="53">
        <f>IF(BF$10="",0,-SUMIFS(энергоконтракт!$51:$51,энергоконтракт!$9:$9,BF$9)+BF17-BF20-BE22+BE24)</f>
        <v>691.4948301488356</v>
      </c>
      <c r="BG27" s="53">
        <f>IF(BG$10="",0,-SUMIFS(энергоконтракт!$51:$51,энергоконтракт!$9:$9,BG$9)+BG17-BG20-BF22+BF24)</f>
        <v>747.72547100854467</v>
      </c>
      <c r="BH27" s="53">
        <f>IF(BH$10="",0,-SUMIFS(энергоконтракт!$51:$51,энергоконтракт!$9:$9,BH$9)+BH17-BH20-BG22+BG24)</f>
        <v>893.585444423078</v>
      </c>
      <c r="BI27" s="53">
        <f>IF(BI$10="",0,-SUMIFS(энергоконтракт!$51:$51,энергоконтракт!$9:$9,BI$9)+BI17-BI20-BH22+BH24)</f>
        <v>822.01667965251488</v>
      </c>
      <c r="BJ27" s="53">
        <f>IF(BJ$10="",0,-SUMIFS(энергоконтракт!$51:$51,энергоконтракт!$9:$9,BJ$9)+BJ17-BJ20-BI22+BI24)</f>
        <v>754.90952010262424</v>
      </c>
      <c r="BK27" s="53">
        <f>IF(BK$10="",0,-SUMIFS(энергоконтракт!$51:$51,энергоконтракт!$9:$9,BK$9)+BK17-BK20-BJ22+BJ24)</f>
        <v>668.20805409473019</v>
      </c>
      <c r="BL27" s="53">
        <f>IF(BL$10="",0,-SUMIFS(энергоконтракт!$51:$51,энергоконтракт!$9:$9,BL$9)+BL17-BL20-BK22+BK24)</f>
        <v>457.09112908395059</v>
      </c>
      <c r="BM27" s="53">
        <f>IF(BM$10="",0,-SUMIFS(энергоконтракт!$51:$51,энергоконтракт!$9:$9,BM$9)+BM17-BM20-BL22+BL24)</f>
        <v>473.60960217105242</v>
      </c>
      <c r="BN27" s="53">
        <f>IF(BN$10="",0,-SUMIFS(энергоконтракт!$51:$51,энергоконтракт!$9:$9,BN$9)+BN17-BN20-BM22+BM24)</f>
        <v>327.35509889551292</v>
      </c>
      <c r="BO27" s="53">
        <f>IF(BO$10="",0,-SUMIFS(энергоконтракт!$51:$51,энергоконтракт!$9:$9,BO$9)+BO17-BO20-BN22+BN24)</f>
        <v>374.80284031911697</v>
      </c>
      <c r="BP27" s="53">
        <f>IF(BP$10="",0,-SUMIFS(энергоконтракт!$51:$51,энергоконтракт!$9:$9,BP$9)+BP17-BP20-BO22+BO24)</f>
        <v>457.77598005845164</v>
      </c>
      <c r="BQ27" s="53">
        <f>IF(BQ$10="",0,-SUMIFS(энергоконтракт!$51:$51,энергоконтракт!$9:$9,BQ$9)+BQ17-BQ20-BP22+BP24)</f>
        <v>592.91783775179829</v>
      </c>
      <c r="BR27" s="53">
        <f>IF(BR$10="",0,-SUMIFS(энергоконтракт!$51:$51,энергоконтракт!$9:$9,BR$9)+BR17-BR20-BQ22+BQ24)</f>
        <v>687.82432724457067</v>
      </c>
      <c r="BS27" s="53">
        <f>IF(BS$10="",0,-SUMIFS(энергоконтракт!$51:$51,энергоконтракт!$9:$9,BS$9)+BS17-BS20-BR22+BR24)</f>
        <v>745.00511652040746</v>
      </c>
      <c r="BT27" s="53">
        <f>IF(BT$10="",0,-SUMIFS(энергоконтракт!$51:$51,энергоконтракт!$9:$9,BT$9)+BT17-BT20-BS22+BS24)</f>
        <v>893.47793550881784</v>
      </c>
      <c r="BU27" s="53">
        <f>IF(BU$10="",0,-SUMIFS(энергоконтракт!$51:$51,энергоконтракт!$9:$9,BU$9)+BU17-BU20-BT22+BT24)</f>
        <v>820.48672566906896</v>
      </c>
      <c r="BV27" s="53">
        <f>IF(BV$10="",0,-SUMIFS(энергоконтракт!$51:$51,энергоконтракт!$9:$9,BV$9)+BV17-BV20-BU22+BU24)</f>
        <v>752.03938017133703</v>
      </c>
      <c r="BW27" s="53">
        <f>IF(BW$10="",0,-SUMIFS(энергоконтракт!$51:$51,энергоконтракт!$9:$9,BW$9)+BW17-BW20-BV22+BV24)</f>
        <v>677.30938465448639</v>
      </c>
      <c r="BX27" s="53">
        <f>IF(BX$10="",0,-SUMIFS(энергоконтракт!$51:$51,энергоконтракт!$9:$9,BX$9)+BX17-BX20-BW22+BW24)</f>
        <v>457.53085738477421</v>
      </c>
      <c r="BY27" s="53">
        <f>IF(BY$10="",0,-SUMIFS(энергоконтракт!$51:$51,энергоконтракт!$9:$9,BY$9)+BY17-BY20-BX22+BX24)</f>
        <v>474.46983716125897</v>
      </c>
      <c r="BZ27" s="53">
        <f>IF(BZ$10="",0,-SUMIFS(энергоконтракт!$51:$51,энергоконтракт!$9:$9,BZ$9)+BZ17-BZ20-BY22+BY24)</f>
        <v>323.75222695472871</v>
      </c>
      <c r="CA27" s="53">
        <f>IF(CA$10="",0,-SUMIFS(энергоконтракт!$51:$51,энергоконтракт!$9:$9,CA$9)+CA17-CA20-BZ22+BZ24)</f>
        <v>372.54750205960181</v>
      </c>
      <c r="CB27" s="53">
        <f>IF(CB$10="",0,-SUMIFS(энергоконтракт!$51:$51,энергоконтракт!$9:$9,CB$9)+CB17-CB20-CA22+CA24)</f>
        <v>457.93350828817591</v>
      </c>
      <c r="CC27" s="53">
        <f>IF(CC$10="",0,-SUMIFS(энергоконтракт!$51:$51,энергоконтракт!$9:$9,CC$9)+CC17-CC20-CB22+CB24)</f>
        <v>597.05286244145293</v>
      </c>
      <c r="CD27" s="53">
        <f>IF(CD$10="",0,-SUMIFS(энергоконтракт!$51:$51,энергоконтракт!$9:$9,CD$9)+CD17-CD20-CC22+CC24)</f>
        <v>694.72935334006138</v>
      </c>
      <c r="CE27" s="53">
        <f>IF(CE$10="",0,-SUMIFS(энергоконтракт!$51:$51,энергоконтракт!$9:$9,CE$9)+CE17-CE20-CD22+CD24)</f>
        <v>753.54793655320418</v>
      </c>
      <c r="CF27" s="53">
        <f>IF(CF$10="",0,-SUMIFS(энергоконтракт!$51:$51,энергоконтракт!$9:$9,CF$9)+CF17-CF20-CE22+CE24)</f>
        <v>906.39687144045558</v>
      </c>
      <c r="CG27" s="53">
        <f>IF(CG$10="",0,-SUMIFS(энергоконтракт!$51:$51,энергоконтракт!$9:$9,CG$9)+CG17-CG20-CF22+CF24)</f>
        <v>831.13741522308794</v>
      </c>
      <c r="CH27" s="53">
        <f>IF(CH$10="",0,-SUMIFS(энергоконтракт!$51:$51,энергоконтракт!$9:$9,CH$9)+CH17-CH20-CG22+CG24)</f>
        <v>760.5576953705779</v>
      </c>
      <c r="CI27" s="53">
        <f>IF(CI$10="",0,-SUMIFS(энергоконтракт!$51:$51,энергоконтракт!$9:$9,CI$9)+CI17-CI20-CH22+CH24)</f>
        <v>683.50639958103784</v>
      </c>
      <c r="CJ27" s="53">
        <f>IF(CJ$10="",0,-SUMIFS(энергоконтракт!$51:$51,энергоконтракт!$9:$9,CJ$9)+CJ17-CJ20-CI22+CI24)</f>
        <v>457.05466714460385</v>
      </c>
      <c r="CK27" s="53">
        <f>IF(CK$10="",0,-SUMIFS(энергоконтракт!$51:$51,энергоконтракт!$9:$9,CK$9)+CK17-CK20-CJ22+CJ24)</f>
        <v>474.42151548592682</v>
      </c>
      <c r="CL27" s="53">
        <f>IF(CL$10="",0,-SUMIFS(энергоконтракт!$51:$51,энергоконтракт!$9:$9,CL$9)+CL17-CL20-CK22+CK24)</f>
        <v>319.10162211218574</v>
      </c>
      <c r="CM27" s="53">
        <f>IF(CM$10="",0,-SUMIFS(энергоконтракт!$51:$51,энергоконтракт!$9:$9,CM$9)+CM17-CM20-CL22+CL24)</f>
        <v>369.2795440094647</v>
      </c>
      <c r="CN27" s="53">
        <f>IF(CN$10="",0,-SUMIFS(энергоконтракт!$51:$51,энергоконтракт!$9:$9,CN$9)+CN17-CN20-CM22+CM24)</f>
        <v>457.14545978274987</v>
      </c>
      <c r="CO27" s="53">
        <f>IF(CO$10="",0,-SUMIFS(энергоконтракт!$51:$51,энергоконтракт!$9:$9,CO$9)+CO17-CO20-CN22+CN24)</f>
        <v>600.35626214079468</v>
      </c>
      <c r="CP27" s="53">
        <f>IF(CP$10="",0,-SUMIFS(энергоконтракт!$51:$51,энергоконтракт!$9:$9,CP$9)+CP17-CP20-CO22+CO24)</f>
        <v>700.880450957888</v>
      </c>
      <c r="CQ27" s="53">
        <f>IF(CQ$10="",0,-SUMIFS(энергоконтракт!$51:$51,энергоконтракт!$9:$9,CQ$9)+CQ17-CQ20-CP22+CP24)</f>
        <v>761.3805278445875</v>
      </c>
      <c r="CR27" s="53">
        <f>IF(CR$10="",0,-SUMIFS(энергоконтракт!$51:$51,энергоконтракт!$9:$9,CR$9)+CR17-CR20-CQ22+CQ24)</f>
        <v>918.73139730068863</v>
      </c>
      <c r="CS27" s="53">
        <f>IF(CS$10="",0,-SUMIFS(энергоконтракт!$51:$51,энергоконтракт!$9:$9,CS$9)+CS17-CS20-CR22+CR24)</f>
        <v>841.13015160860425</v>
      </c>
      <c r="CT27" s="53">
        <f>IF(CT$10="",0,-SUMIFS(энергоконтракт!$51:$51,энергоконтракт!$9:$9,CT$9)+CT17-CT20-CS22+CS24)</f>
        <v>768.34855939138276</v>
      </c>
      <c r="CU27" s="53">
        <f>IF(CU$10="",0,-SUMIFS(энергоконтракт!$51:$51,энергоконтракт!$9:$9,CU$9)+CU17-CU20-CT22+CT24)</f>
        <v>647.66151438188774</v>
      </c>
      <c r="CV27" s="53">
        <f>IF(CV$10="",0,-SUMIFS(энергоконтракт!$51:$51,энергоконтракт!$9:$9,CV$9)+CV17-CV20-CU22+CU24)</f>
        <v>428.34677653693871</v>
      </c>
      <c r="CW27" s="53">
        <f>IF(CW$10="",0,-SUMIFS(энергоконтракт!$51:$51,энергоконтракт!$9:$9,CW$9)+CW17-CW20-CV22+CV24)</f>
        <v>445.51396078833915</v>
      </c>
      <c r="CX27" s="53">
        <f>IF(CX$10="",0,-SUMIFS(энергоконтракт!$51:$51,энергоконтракт!$9:$9,CX$9)+CX17-CX20-CW22+CW24)</f>
        <v>290.42978370789433</v>
      </c>
      <c r="CY27" s="53">
        <f>IF(CY$10="",0,-SUMIFS(энергоконтракт!$51:$51,энергоконтракт!$9:$9,CY$9)+CY17-CY20-CX22+CX24)</f>
        <v>340.32338368353436</v>
      </c>
      <c r="CZ27" s="53">
        <f>IF(CZ$10="",0,-SUMIFS(энергоконтракт!$51:$51,энергоконтракт!$9:$9,CZ$9)+CZ17-CZ20-CY22+CY24)</f>
        <v>427.8088749129991</v>
      </c>
      <c r="DA27" s="53">
        <f>IF(DA$10="",0,-SUMIFS(энергоконтракт!$51:$51,энергоконтракт!$9:$9,DA$9)+DA17-DA20-CZ22+CZ24)</f>
        <v>570.49853818121358</v>
      </c>
      <c r="DB27" s="53">
        <f>IF(DB$10="",0,-SUMIFS(энергоконтракт!$51:$51,энергоконтракт!$9:$9,DB$9)+DB17-DB20-DA22+DA24)</f>
        <v>670.60852682363441</v>
      </c>
      <c r="DC27" s="53">
        <f>IF(DC$10="",0,-SUMIFS(энергоконтракт!$51:$51,энергоконтракт!$9:$9,DC$9)+DC17-DC20-DB22+DB24)</f>
        <v>730.79461103685662</v>
      </c>
      <c r="DD27" s="53">
        <f>IF(DD$10="",0,-SUMIFS(энергоконтракт!$51:$51,энергоконтракт!$9:$9,DD$9)+DD17-DD20-DC22+DC24)</f>
        <v>887.58590096534545</v>
      </c>
      <c r="DE27" s="53">
        <f>IF(DE$10="",0,-SUMIFS(энергоконтракт!$51:$51,энергоконтракт!$9:$9,DE$9)+DE17-DE20-DD22+DD24)</f>
        <v>810.0177226643998</v>
      </c>
      <c r="DF27" s="53">
        <f>IF(DF$10="",0,-SUMIFS(энергоконтракт!$51:$51,энергоконтракт!$9:$9,DF$9)+DF17-DF20-DE22+DE24)</f>
        <v>737.25610037112153</v>
      </c>
      <c r="DG27" s="53">
        <f>IF(DG$10="",0,-SUMIFS(энергоконтракт!$51:$51,энергоконтракт!$9:$9,DG$9)+DG17-DG20-DF22+DF24)</f>
        <v>645.59627440630345</v>
      </c>
      <c r="DH27" s="53">
        <f>IF(DH$10="",0,-SUMIFS(энергоконтракт!$51:$51,энергоконтракт!$9:$9,DH$9)+DH17-DH20-DG22+DG24)</f>
        <v>417.32964669816988</v>
      </c>
      <c r="DI27" s="53">
        <f>IF(DI$10="",0,-SUMIFS(энергоконтракт!$51:$51,энергоконтракт!$9:$9,DI$9)+DI17-DI20-DH22+DH24)</f>
        <v>435.07099406864927</v>
      </c>
      <c r="DJ27" s="53">
        <f>IF(DJ$10="",0,-SUMIFS(энергоконтракт!$51:$51,энергоконтракт!$9:$9,DJ$9)+DJ17-DJ20-DI22+DI24)</f>
        <v>277.11892048203777</v>
      </c>
      <c r="DK27" s="53">
        <f>IF(DK$10="",0,-SUMIFS(энергоконтракт!$51:$51,энергоконтракт!$9:$9,DK$9)+DK17-DK20-DJ22+DJ24)</f>
        <v>328.24717196564774</v>
      </c>
      <c r="DL27" s="53">
        <f>IF(DL$10="",0,-SUMIFS(энергоконтракт!$51:$51,энергоконтракт!$9:$9,DL$9)+DL17-DL20-DK22+DK24)</f>
        <v>417.72217005281624</v>
      </c>
      <c r="DM27" s="53">
        <f>IF(DM$10="",0,-SUMIFS(энергоконтракт!$51:$51,энергоконтракт!$9:$9,DM$9)+DM17-DM20-DL22+DL24)</f>
        <v>563.50846637703626</v>
      </c>
      <c r="DN27" s="53">
        <f>IF(DN$10="",0,-SUMIFS(энергоконтракт!$51:$51,энергоконтракт!$9:$9,DN$9)+DN17-DN20-DM22+DM24)</f>
        <v>665.86656275578844</v>
      </c>
      <c r="DO27" s="53">
        <f>IF(DO$10="",0,-SUMIFS(энергоконтракт!$51:$51,энергоконтракт!$9:$9,DO$9)+DO17-DO20-DN22+DN24)</f>
        <v>727.50537038858317</v>
      </c>
      <c r="DP27" s="53">
        <f>IF(DP$10="",0,-SUMIFS(энергоконтракт!$51:$51,энергоконтракт!$9:$9,DP$9)+DP17-DP20-DO22+DO24)</f>
        <v>887.68460740666251</v>
      </c>
      <c r="DQ27" s="53">
        <f>IF(DQ$10="",0,-SUMIFS(энергоконтракт!$51:$51,энергоконтракт!$9:$9,DQ$9)+DQ17-DQ20-DP22+DP24)</f>
        <v>808.82033235646247</v>
      </c>
      <c r="DR27" s="53">
        <f>IF(DR$10="",0,-SUMIFS(энергоконтракт!$51:$51,энергоконтракт!$9:$9,DR$9)+DR17-DR20-DQ22+DQ24)</f>
        <v>734.86191611725167</v>
      </c>
      <c r="DS27" s="53">
        <f>IF(DS$10="",0,-SUMIFS(энергоконтракт!$51:$51,энергоконтракт!$9:$9,DS$9)+DS17-DS20-DR22+DR24)</f>
        <v>641.22376751240483</v>
      </c>
      <c r="DT27" s="53">
        <f>IF(DT$10="",0,-SUMIFS(энергоконтракт!$51:$51,энергоконтракт!$9:$9,DT$9)+DT17-DT20-DS22+DS24)</f>
        <v>408.30767440149566</v>
      </c>
      <c r="DU27" s="53">
        <f>IF(DU$10="",0,-SUMIFS(энергоконтракт!$51:$51,энергоконтракт!$9:$9,DU$9)+DU17-DU20-DT22+DT24)</f>
        <v>426.31930634987742</v>
      </c>
      <c r="DV27" s="53">
        <f>IF(DV$10="",0,-SUMIFS(энергоконтракт!$51:$51,энергоконтракт!$9:$9,DV$9)+DV17-DV20-DU22+DU24)</f>
        <v>265.12323740776742</v>
      </c>
      <c r="DW27" s="53">
        <f>IF(DW$10="",0,-SUMIFS(энергоконтракт!$51:$51,энергоконтракт!$9:$9,DW$9)+DW17-DW20-DV22+DV24)</f>
        <v>317.18868651995842</v>
      </c>
      <c r="DX27" s="53">
        <f>IF(DX$10="",0,-SUMIFS(энергоконтракт!$51:$51,энергоконтракт!$9:$9,DX$9)+DX17-DX20-DW22+DW24)</f>
        <v>408.36740163763784</v>
      </c>
      <c r="DY27" s="53">
        <f>IF(DY$10="",0,-SUMIFS(энергоконтракт!$51:$51,энергоконтракт!$9:$9,DY$9)+DY17-DY20-DX22+DX24)</f>
        <v>556.98322340435448</v>
      </c>
      <c r="DZ27" s="53">
        <f>IF(DZ$10="",0,-SUMIFS(энергоконтракт!$51:$51,энергоконтракт!$9:$9,DZ$9)+DZ17-DZ20-DY22+DY24)</f>
        <v>661.30186164147915</v>
      </c>
      <c r="EA27" s="53">
        <f>IF(EA$10="",0,-SUMIFS(энергоконтракт!$51:$51,энергоконтракт!$9:$9,EA$9)+EA17-EA20-DZ22+DZ24)</f>
        <v>724.08640373016033</v>
      </c>
      <c r="EB27" s="53">
        <f>IF(EB$10="",0,-SUMIFS(энергоконтракт!$51:$51,энергоконтракт!$9:$9,EB$9)+EB17-EB20-EA22+EA24)</f>
        <v>887.38176011197174</v>
      </c>
      <c r="EC27" s="53">
        <f>IF(EC$10="",0,-SUMIFS(энергоконтракт!$51:$51,энергоконтракт!$9:$9,EC$9)+EC17-EC20-EB22+EB24)</f>
        <v>806.85230844199486</v>
      </c>
      <c r="ED27" s="53">
        <f>IF(ED$10="",0,-SUMIFS(энергоконтракт!$51:$51,энергоконтракт!$9:$9,ED$9)+ED17-ED20-EC22+EC24)</f>
        <v>731.32640494476163</v>
      </c>
      <c r="EE27" s="53">
        <f>IF(EE$10="",0,-SUMIFS(энергоконтракт!$51:$51,энергоконтракт!$9:$9,EE$9)+EE17-EE20-ED22+ED24)</f>
        <v>606.55112851002366</v>
      </c>
      <c r="EF27" s="53">
        <f>IF(EF$10="",0,-SUMIFS(энергоконтракт!$51:$51,энергоконтракт!$9:$9,EF$9)+EF17-EF20-EE22+EE24)</f>
        <v>378.80344991736206</v>
      </c>
      <c r="EG27" s="53">
        <f>IF(EG$10="",0,-SUMIFS(энергоконтракт!$51:$51,энергоконтракт!$9:$9,EG$9)+EG17-EG20-EF22+EF24)</f>
        <v>396.63663340096491</v>
      </c>
      <c r="EH27" s="53">
        <f>IF(EH$10="",0,-SUMIFS(энергоконтракт!$51:$51,энергоконтракт!$9:$9,EH$9)+EH17-EH20-EG22+EG24)</f>
        <v>235.65101993806303</v>
      </c>
      <c r="EI27" s="53">
        <f>IF(EI$10="",0,-SUMIFS(энергоконтракт!$51:$51,энергоконтракт!$9:$9,EI$9)+EI17-EI20-EH22+EH24)</f>
        <v>287.46263121895197</v>
      </c>
      <c r="EJ27" s="53">
        <f>IF(EJ$10="",0,-SUMIFS(энергоконтракт!$51:$51,энергоконтракт!$9:$9,EJ$9)+EJ17-EJ20-EI22+EI24)</f>
        <v>378.30179503511226</v>
      </c>
      <c r="EK27" s="53">
        <f>IF(EK$10="",0,-SUMIFS(энергоконтракт!$51:$51,энергоконтракт!$9:$9,EK$9)+EK17-EK20-EJ22+EJ24)</f>
        <v>526.45251426143511</v>
      </c>
      <c r="EL27" s="53">
        <f>IF(EL$10="",0,-SUMIFS(энергоконтракт!$51:$51,энергоконтракт!$9:$9,EL$9)+EL17-EL20-EK22+EK24)</f>
        <v>630.40165687098226</v>
      </c>
      <c r="EM27" s="53">
        <f>IF(EM$10="",0,-SUMIFS(энергоконтракт!$51:$51,энергоконтракт!$9:$9,EM$9)+EM17-EM20-EL22+EL24)</f>
        <v>692.90630016820671</v>
      </c>
      <c r="EN27" s="53">
        <f>IF(EN$10="",0,-SUMIFS(энергоконтракт!$51:$51,энергоконтракт!$9:$9,EN$9)+EN17-EN20-EM22+EM24)</f>
        <v>855.70255792973683</v>
      </c>
      <c r="EO27" s="53">
        <f>IF(EO$10="",0,-SUMIFS(энергоконтракт!$51:$51,энергоконтракт!$9:$9,EO$9)+EO17-EO20-EN22+EN24)</f>
        <v>775.20336011356835</v>
      </c>
      <c r="EP27" s="53">
        <f>IF(EP$10="",0,-SUMIFS(энергоконтракт!$51:$51,энергоконтракт!$9:$9,EP$9)+EP17-EP20-EO22+EO24)</f>
        <v>699.69612832067469</v>
      </c>
      <c r="EQ27" s="53">
        <f>IF(EQ$10="",0,-SUMIFS(энергоконтракт!$51:$51,энергоконтракт!$9:$9,EQ$9)+EQ17-EQ20-EP22+EP24)</f>
        <v>604.15806991811053</v>
      </c>
      <c r="ER27" s="53">
        <f>IF(ER$10="",0,-SUMIFS(энергоконтракт!$51:$51,энергоконтракт!$9:$9,ER$9)+ER17-ER20-EQ22+EQ24)</f>
        <v>366.86419902256495</v>
      </c>
      <c r="ES27" s="53">
        <f>IF(ES$10="",0,-SUMIFS(энергоконтракт!$51:$51,энергоконтракт!$9:$9,ES$9)+ES17-ES20-ER22+ER24)</f>
        <v>384.95905436946094</v>
      </c>
      <c r="ET27" s="53">
        <f>IF(ET$10="",0,-SUMIFS(энергоконтракт!$51:$51,энергоконтракт!$9:$9,ET$9)+ET17-ET20-ES22+ES24)</f>
        <v>220.65827445350175</v>
      </c>
      <c r="EU27" s="53">
        <f>IF(EU$10="",0,-SUMIFS(энергоконтракт!$51:$51,энергоконтракт!$9:$9,EU$9)+EU17-EU20-ET22+ET24)</f>
        <v>273.4101991481424</v>
      </c>
      <c r="EV27" s="53">
        <f>IF(EV$10="",0,-SUMIFS(энергоконтракт!$51:$51,энергоконтракт!$9:$9,EV$9)+EV17-EV20-EU22+EU24)</f>
        <v>365.96976053909339</v>
      </c>
      <c r="EW27" s="53">
        <f>IF(EW$10="",0,-SUMIFS(энергоконтракт!$51:$51,энергоконтракт!$9:$9,EW$9)+EW17-EW20-EV22+EV24)</f>
        <v>516.98663928613382</v>
      </c>
      <c r="EX27" s="53">
        <f>IF(EX$10="",0,-SUMIFS(энергоконтракт!$51:$51,энергоконтракт!$9:$9,EX$9)+EX17-EX20-EW22+EW24)</f>
        <v>622.91743843811582</v>
      </c>
      <c r="EY27" s="53">
        <f>IF(EY$10="",0,-SUMIFS(энергоконтракт!$51:$51,энергоконтракт!$9:$9,EY$9)+EY17-EY20-EX22+EX24)</f>
        <v>686.57437455079503</v>
      </c>
      <c r="EZ27" s="53">
        <f>IF(EZ$10="",0,-SUMIFS(энергоконтракт!$51:$51,энергоконтракт!$9:$9,EZ$9)+EZ17-EZ20-EY22+EY24)</f>
        <v>852.52828137037432</v>
      </c>
      <c r="FA27" s="53">
        <f>IF(FA$10="",0,-SUMIFS(энергоконтракт!$51:$51,энергоконтракт!$9:$9,FA$9)+FA17-FA20-EZ22+EZ24)</f>
        <v>770.32034513682936</v>
      </c>
      <c r="FB27" s="53">
        <f>IF(FB$10="",0,-SUMIFS(энергоконтракт!$51:$51,энергоконтракт!$9:$9,FB$9)+FB17-FB20-FA22+FA24)</f>
        <v>693.20373355469144</v>
      </c>
      <c r="FC27" s="53">
        <f>IF(FC$10="",0,-SUMIFS(энергоконтракт!$51:$51,энергоконтракт!$9:$9,FC$9)+FC17-FC20-FB22+FB24)</f>
        <v>595.65519579856289</v>
      </c>
      <c r="FD27" s="53">
        <f>IF(FD$10="",0,-SUMIFS(энергоконтракт!$51:$51,энергоконтракт!$9:$9,FD$9)+FD17-FD20-FC22+FC24)</f>
        <v>353.51524391628311</v>
      </c>
      <c r="FE27" s="53">
        <f>IF(FE$10="",0,-SUMIFS(энергоконтракт!$51:$51,энергоконтракт!$9:$9,FE$9)+FE17-FE20-FD22+FD24)</f>
        <v>371.871305055356</v>
      </c>
      <c r="FF27" s="53">
        <f>IF(FF$10="",0,-SUMIFS(энергоконтракт!$51:$51,энергоконтракт!$9:$9,FF$9)+FF17-FF20-FE22+FE24)</f>
        <v>204.18332810624963</v>
      </c>
      <c r="FG27" s="53">
        <f>IF(FG$10="",0,-SUMIFS(энергоконтракт!$51:$51,энергоконтракт!$9:$9,FG$9)+FG17-FG20-FF22+FF24)</f>
        <v>257.88861735420551</v>
      </c>
      <c r="FH27" s="53">
        <f>IF(FH$10="",0,-SUMIFS(энергоконтракт!$51:$51,энергоконтракт!$9:$9,FH$9)+FH17-FH20-FG22+FG24)</f>
        <v>352.19720112935033</v>
      </c>
      <c r="FI27" s="53">
        <f>IF(FI$10="",0,-SUMIFS(энергоконтракт!$51:$51,энергоконтракт!$9:$9,FI$9)+FI17-FI20-FH22+FH24)</f>
        <v>506.13175129569441</v>
      </c>
      <c r="FJ27" s="53">
        <f>IF(FJ$10="",0,-SUMIFS(энергоконтракт!$51:$51,энергоконтракт!$9:$9,FJ$9)+FJ17-FJ20-FI22+FI24)</f>
        <v>614.07800054237487</v>
      </c>
      <c r="FK27" s="53">
        <f>IF(FK$10="",0,-SUMIFS(энергоконтракт!$51:$51,энергоконтракт!$9:$9,FK$9)+FK17-FK20-FJ22+FJ24)</f>
        <v>678.90440732378829</v>
      </c>
      <c r="FL27" s="53">
        <f>IF(FL$10="",0,-SUMIFS(энергоконтракт!$51:$51,энергоконтракт!$9:$9,FL$9)+FL17-FL20-FK22+FK24)</f>
        <v>848.07321961674756</v>
      </c>
      <c r="FM27" s="53">
        <f>IF(FM$10="",0,-SUMIFS(энергоконтракт!$51:$51,энергоконтракт!$9:$9,FM$9)+FM17-FM20-FL22+FL24)</f>
        <v>764.11644492981486</v>
      </c>
      <c r="FN27" s="53">
        <f>IF(FN$10="",0,-SUMIFS(энергоконтракт!$51:$51,энергоконтракт!$9:$9,FN$9)+FN17-FN20-FM22+FM24)</f>
        <v>685.35231185344526</v>
      </c>
      <c r="FO27" s="53">
        <f>IF(FO$10="",0,-SUMIFS(энергоконтракт!$51:$51,энергоконтракт!$9:$9,FO$9)+FO17-FO20-FN22+FN24)</f>
        <v>585.74710206554994</v>
      </c>
      <c r="FP27" s="53">
        <f>IF(FP$10="",0,-SUMIFS(энергоконтракт!$51:$51,энергоконтракт!$9:$9,FP$9)+FP17-FP20-FO22+FO24)</f>
        <v>338.65813536267189</v>
      </c>
      <c r="FQ27" s="53">
        <f>IF(FQ$10="",0,-SUMIFS(энергоконтракт!$51:$51,энергоконтракт!$9:$9,FQ$9)+FQ17-FQ20-FP22+FP24)</f>
        <v>357.27458493087892</v>
      </c>
      <c r="FR27" s="53">
        <f>IF(FR$10="",0,-SUMIFS(энергоконтракт!$51:$51,энергоконтракт!$9:$9,FR$9)+FR17-FR20-FQ22+FQ24)</f>
        <v>186.12559612187357</v>
      </c>
      <c r="FS27" s="53">
        <f>IF(FS$10="",0,-SUMIFS(энергоконтракт!$51:$51,энергоконтракт!$9:$9,FS$9)+FS17-FS20-FR22+FR24)</f>
        <v>240.79721677777576</v>
      </c>
      <c r="FT27" s="53">
        <f>IF(FT$10="",0,-SUMIFS(энергоконтракт!$51:$51,энергоконтракт!$9:$9,FT$9)+FT17-FT20-FS22+FS24)</f>
        <v>336.88367325418113</v>
      </c>
      <c r="FU27" s="53">
        <f>IF(FU$10="",0,-SUMIFS(энергоконтракт!$51:$51,энергоконтракт!$9:$9,FU$9)+FU17-FU20-FT22+FT24)</f>
        <v>493.78808829887657</v>
      </c>
      <c r="FV27" s="53">
        <f>IF(FV$10="",0,-SUMIFS(энергоконтракт!$51:$51,энергоконтракт!$9:$9,FV$9)+FV17-FV20-FU22+FU24)</f>
        <v>603.78390668884913</v>
      </c>
      <c r="FW27" s="53">
        <f>IF(FW$10="",0,-SUMIFS(энергоконтракт!$51:$51,энергоконтракт!$9:$9,FW$9)+FW17-FW20-FV22+FV24)</f>
        <v>669.79695346916037</v>
      </c>
      <c r="FX27" s="53">
        <f>IF(FX$10="",0,-SUMIFS(энергоконтракт!$51:$51,энергоконтракт!$9:$9,FX$9)+FX17-FX20-FW22+FW24)</f>
        <v>842.2387189851861</v>
      </c>
      <c r="FY27" s="53">
        <f>IF(FY$10="",0,-SUMIFS(энергоконтракт!$51:$51,энергоконтракт!$9:$9,FY$9)+FY17-FY20-FX22+FX24)</f>
        <v>756.49184829207536</v>
      </c>
      <c r="FZ27" s="53">
        <f>IF(FZ$10="",0,-SUMIFS(энергоконтракт!$51:$51,энергоконтракт!$9:$9,FZ$9)+FZ17-FZ20-FY22+FY24)</f>
        <v>676.04093193583344</v>
      </c>
      <c r="GA27" s="53">
        <f>IF(GA$10="",0,-SUMIFS(энергоконтракт!$51:$51,энергоконтракт!$9:$9,GA$9)+GA17-GA20-FZ22+FZ24)</f>
        <v>574.33157459893778</v>
      </c>
      <c r="GB27" s="53">
        <f>IF(GB$10="",0,-SUMIFS(энергоконтракт!$51:$51,энергоконтракт!$9:$9,GB$9)+GB17-GB20-GA22+GA24)</f>
        <v>322.18823983207238</v>
      </c>
      <c r="GC27" s="53">
        <f>IF(GC$10="",0,-SUMIFS(энергоконтракт!$51:$51,энергоконтракт!$9:$9,GC$9)+GC17-GC20-GB22+GB24)</f>
        <v>341.06388163037747</v>
      </c>
      <c r="GD27" s="53">
        <f>IF(GD$10="",0,-SUMIFS(энергоконтракт!$51:$51,энергоконтракт!$9:$9,GD$9)+GD17-GD20-GC22+GC24)</f>
        <v>166.37822558501978</v>
      </c>
      <c r="GE27" s="53">
        <f>IF(GE$10="",0,-SUMIFS(энергоконтракт!$51:$51,энергоконтракт!$9:$9,GE$9)+GE17-GE20-GD22+GD24)</f>
        <v>222.02903781440676</v>
      </c>
      <c r="GF27" s="53">
        <f>IF(GF$10="",0,-SUMIFS(энергоконтракт!$51:$51,энергоконтракт!$9:$9,GF$9)+GF17-GF20-GE22+GE24)</f>
        <v>319.92242650764365</v>
      </c>
      <c r="GG27" s="53">
        <f>IF(GG$10="",0,-SUMIFS(энергоконтракт!$51:$51,энергоконтракт!$9:$9,GG$9)+GG17-GG20-GF22+GF24)</f>
        <v>479.84957416075866</v>
      </c>
      <c r="GH27" s="53">
        <f>IF(GH$10="",0,-SUMIFS(энергоконтракт!$51:$51,энергоконтракт!$9:$9,GH$9)+GH17-GH20-GG22+GG24)</f>
        <v>591.92939172639035</v>
      </c>
      <c r="GI27" s="53">
        <f>IF(GI$10="",0,-SUMIFS(энергоконтракт!$51:$51,энергоконтракт!$9:$9,GI$9)+GI17-GI20-GH22+GH24)</f>
        <v>659.14621801737349</v>
      </c>
      <c r="GJ27" s="53">
        <f>IF(GJ$10="",0,-SUMIFS(энергоконтракт!$51:$51,энергоконтракт!$9:$9,GJ$9)+GJ17-GJ20-GI22+GI24)</f>
        <v>834.91977043955967</v>
      </c>
      <c r="GK27" s="53">
        <f>IF(GK$10="",0,-SUMIFS(энергоконтракт!$51:$51,энергоконтракт!$9:$9,GK$9)+GK17-GK20-GJ22+GJ24)</f>
        <v>747.34034418940053</v>
      </c>
      <c r="GL27" s="53">
        <f>IF(GL$10="",0,-SUMIFS(энергоконтракт!$51:$51,энергоконтракт!$9:$9,GL$9)+GL17-GL20-GK22+GK24)</f>
        <v>665.16221885058849</v>
      </c>
      <c r="GM27" s="53">
        <f>IF(GM$10="",0,-SUMIFS(энергоконтракт!$51:$51,энергоконтракт!$9:$9,GM$9)+GM17-GM20-GL22+GL24)</f>
        <v>563.13042562486658</v>
      </c>
      <c r="GN27" s="53">
        <f>IF(GN$10="",0,-SUMIFS(энергоконтракт!$51:$51,энергоконтракт!$9:$9,GN$9)+GN17-GN20-GM22+GM24)</f>
        <v>307.38959056647536</v>
      </c>
      <c r="GO27" s="53">
        <f>IF(GO$10="",0,-SUMIFS(энергоконтракт!$51:$51,энергоконтракт!$9:$9,GO$9)+GO17-GO20-GN22+GN24)</f>
        <v>328.09898402192096</v>
      </c>
      <c r="GP27" s="53">
        <f>IF(GP$10="",0,-SUMIFS(энергоконтракт!$51:$51,энергоконтракт!$9:$9,GP$9)+GP17-GP20-GO22+GO24)</f>
        <v>151.38678847936964</v>
      </c>
      <c r="GQ27" s="53">
        <f>IF(GQ$10="",0,-SUMIFS(энергоконтракт!$51:$51,энергоконтракт!$9:$9,GQ$9)+GQ17-GQ20-GP22+GP24)</f>
        <v>209.628788091774</v>
      </c>
      <c r="GR27" s="53">
        <f>IF(GR$10="",0,-SUMIFS(энергоконтракт!$51:$51,энергоконтракт!$9:$9,GR$9)+GR17-GR20-GQ22+GQ24)</f>
        <v>310.96927625285036</v>
      </c>
      <c r="GS27" s="53">
        <f>IF(GS$10="",0,-SUMIFS(энергоконтракт!$51:$51,энергоконтракт!$9:$9,GS$9)+GS17-GS20-GR22+GR24)</f>
        <v>475.59532247968394</v>
      </c>
      <c r="GT27" s="53">
        <f>IF(GT$10="",0,-SUMIFS(энергоконтракт!$51:$51,энергоконтракт!$9:$9,GT$9)+GT17-GT20-GS22+GS24)</f>
        <v>591.42827964707647</v>
      </c>
      <c r="GU27" s="53">
        <f>IF(GU$10="",0,-SUMIFS(энергоконтракт!$51:$51,энергоконтракт!$9:$9,GU$9)+GU17-GU20-GT22+GT24)</f>
        <v>661.51223738087833</v>
      </c>
      <c r="GV27" s="53">
        <f>IF(GV$10="",0,-SUMIFS(энергоконтракт!$51:$51,энергоконтракт!$9:$9,GV$9)+GV17-GV20-GU22+GU24)</f>
        <v>842.33537180714688</v>
      </c>
      <c r="GW27" s="53">
        <f>IF(GW$10="",0,-SUMIFS(энергоконтракт!$51:$51,энергоконтракт!$9:$9,GW$9)+GW17-GW20-GV22+GV24)</f>
        <v>754.54984873537148</v>
      </c>
      <c r="GX27" s="53">
        <f>IF(GX$10="",0,-SUMIFS(энергоконтракт!$51:$51,энергоконтракт!$9:$9,GX$9)+GX17-GX20-GW22+GW24)</f>
        <v>672.28509838874709</v>
      </c>
      <c r="GY27" s="53">
        <f>IF(GY$10="",0,-SUMIFS(энергоконтракт!$51:$51,энергоконтракт!$9:$9,GY$9)+GY17-GY20-GX22+GX24)</f>
        <v>567.91399042471141</v>
      </c>
      <c r="GZ27" s="53">
        <f>IF(GZ$10="",0,-SUMIFS(энергоконтракт!$51:$51,энергоконтракт!$9:$9,GZ$9)+GZ17-GZ20-GY22+GY24)</f>
        <v>307.04235959549027</v>
      </c>
      <c r="HA27" s="53">
        <f>IF(HA$10="",0,-SUMIFS(энергоконтракт!$51:$51,энергоконтракт!$9:$9,HA$9)+HA17-HA20-GZ22+GZ24)</f>
        <v>328.14992244168627</v>
      </c>
      <c r="HB27" s="53">
        <f>IF(HB$10="",0,-SUMIFS(энергоконтракт!$51:$51,энергоконтракт!$9:$9,HB$9)+HB17-HB20-HA22+HA24)</f>
        <v>147.88742500403657</v>
      </c>
      <c r="HC27" s="53">
        <f>IF(HC$10="",0,-SUMIFS(энергоконтракт!$51:$51,энергоконтракт!$9:$9,HC$9)+HC17-HC20-HB22+HB24)</f>
        <v>207.27816702112037</v>
      </c>
      <c r="HD27" s="53">
        <f>IF(HD$10="",0,-SUMIFS(энергоконтракт!$51:$51,энергоконтракт!$9:$9,HD$9)+HD17-HD20-HC22+HC24)</f>
        <v>310.62932765685593</v>
      </c>
      <c r="HE27" s="53">
        <f>IF(HE$10="",0,-SUMIFS(энергоконтракт!$51:$51,энергоконтракт!$9:$9,HE$9)+HE17-HE20-HD22+HD24)</f>
        <v>478.53171772075711</v>
      </c>
      <c r="HF27" s="53">
        <f>IF(HF$10="",0,-SUMIFS(энергоконтракт!$51:$51,энергоконтракт!$9:$9,HF$9)+HF17-HF20-HE22+HE24)</f>
        <v>596.66511704696677</v>
      </c>
      <c r="HG27" s="53">
        <f>IF(HG$10="",0,-SUMIFS(энергоконтракт!$51:$51,энергоконтракт!$9:$9,HG$9)+HG17-HG20-HF22+HF24)</f>
        <v>668.13449695545478</v>
      </c>
      <c r="HH27" s="53">
        <f>IF(HH$10="",0,-SUMIFS(энергоконтракт!$51:$51,энергоконтракт!$9:$9,HH$9)+HH17-HH20-HG22+HG24)</f>
        <v>852.5577969961605</v>
      </c>
      <c r="HI27" s="53">
        <f>IF(HI$10="",0,-SUMIFS(энергоконтракт!$51:$51,энергоконтракт!$9:$9,HI$9)+HI17-HI20-HH22+HH24)</f>
        <v>763.00022619588037</v>
      </c>
      <c r="HJ27" s="53">
        <f>IF(HJ$10="",0,-SUMIFS(энергоконтракт!$51:$51,энергоконтракт!$9:$9,HJ$9)+HJ17-HJ20-HI22+HI24)</f>
        <v>679.0738032831465</v>
      </c>
      <c r="HK27" s="53">
        <f>IF(HK$10="",0,-SUMIFS(энергоконтракт!$51:$51,энергоконтракт!$9:$9,HK$9)+HK17-HK20-HJ22+HJ24)</f>
        <v>0</v>
      </c>
      <c r="HL27" s="53">
        <f>IF(HL$10="",0,-SUMIFS(энергоконтракт!$51:$51,энергоконтракт!$9:$9,HL$9)+HL17-HL20-HK22+HK24)</f>
        <v>0</v>
      </c>
      <c r="HM27" s="53">
        <f>IF(HM$10="",0,-SUMIFS(энергоконтракт!$51:$51,энергоконтракт!$9:$9,HM$9)+HM17-HM20-HL22+HL24)</f>
        <v>0</v>
      </c>
      <c r="HN27" s="53">
        <f>IF(HN$10="",0,-SUMIFS(энергоконтракт!$51:$51,энергоконтракт!$9:$9,HN$9)+HN17-HN20-HM22+HM24)</f>
        <v>0</v>
      </c>
      <c r="HO27" s="53">
        <f>IF(HO$10="",0,-SUMIFS(энергоконтракт!$51:$51,энергоконтракт!$9:$9,HO$9)+HO17-HO20-HN22+HN24)</f>
        <v>0</v>
      </c>
      <c r="HP27" s="53">
        <f>IF(HP$10="",0,-SUMIFS(энергоконтракт!$51:$51,энергоконтракт!$9:$9,HP$9)+HP17-HP20-HO22+HO24)</f>
        <v>0</v>
      </c>
      <c r="HQ27" s="53">
        <f>IF(HQ$10="",0,-SUMIFS(энергоконтракт!$51:$51,энергоконтракт!$9:$9,HQ$9)+HQ17-HQ20-HP22+HP24)</f>
        <v>0</v>
      </c>
      <c r="HR27" s="53">
        <f>IF(HR$10="",0,-SUMIFS(энергоконтракт!$51:$51,энергоконтракт!$9:$9,HR$9)+HR17-HR20-HQ22+HQ24)</f>
        <v>0</v>
      </c>
      <c r="HS27" s="53">
        <f>IF(HS$10="",0,-SUMIFS(энергоконтракт!$51:$51,энергоконтракт!$9:$9,HS$9)+HS17-HS20-HR22+HR24)</f>
        <v>0</v>
      </c>
      <c r="HT27" s="53">
        <f>IF(HT$10="",0,-SUMIFS(энергоконтракт!$51:$51,энергоконтракт!$9:$9,HT$9)+HT17-HT20-HS22+HS24)</f>
        <v>0</v>
      </c>
      <c r="HU27" s="53">
        <f>IF(HU$10="",0,-SUMIFS(энергоконтракт!$51:$51,энергоконтракт!$9:$9,HU$9)+HU17-HU20-HT22+HT24)</f>
        <v>0</v>
      </c>
      <c r="HV27" s="53">
        <f>IF(HV$10="",0,-SUMIFS(энергоконтракт!$51:$51,энергоконтракт!$9:$9,HV$9)+HV17-HV20-HU22+HU24)</f>
        <v>0</v>
      </c>
      <c r="HW27" s="53">
        <f>IF(HW$10="",0,-SUMIFS(энергоконтракт!$51:$51,энергоконтракт!$9:$9,HW$9)+HW17-HW20-HV22+HV24)</f>
        <v>0</v>
      </c>
      <c r="HX27" s="53">
        <f>IF(HX$10="",0,-SUMIFS(энергоконтракт!$51:$51,энергоконтракт!$9:$9,HX$9)+HX17-HX20-HW22+HW24)</f>
        <v>0</v>
      </c>
      <c r="HY27" s="53">
        <f>IF(HY$10="",0,-SUMIFS(энергоконтракт!$51:$51,энергоконтракт!$9:$9,HY$9)+HY17-HY20-HX22+HX24)</f>
        <v>0</v>
      </c>
      <c r="HZ27" s="53">
        <f>IF(HZ$10="",0,-SUMIFS(энергоконтракт!$51:$51,энергоконтракт!$9:$9,HZ$9)+HZ17-HZ20-HY22+HY24)</f>
        <v>0</v>
      </c>
      <c r="IA27" s="53">
        <f>IF(IA$10="",0,-SUMIFS(энергоконтракт!$51:$51,энергоконтракт!$9:$9,IA$9)+IA17-IA20-HZ22+HZ24)</f>
        <v>0</v>
      </c>
      <c r="IB27" s="53">
        <f>IF(IB$10="",0,-SUMIFS(энергоконтракт!$51:$51,энергоконтракт!$9:$9,IB$9)+IB17-IB20-IA22+IA24)</f>
        <v>0</v>
      </c>
      <c r="IC27" s="53">
        <f>IF(IC$10="",0,-SUMIFS(энергоконтракт!$51:$51,энергоконтракт!$9:$9,IC$9)+IC17-IC20-IB22+IB24)</f>
        <v>0</v>
      </c>
      <c r="ID27" s="53">
        <f>IF(ID$10="",0,-SUMIFS(энергоконтракт!$51:$51,энергоконтракт!$9:$9,ID$9)+ID17-ID20-IC22+IC24)</f>
        <v>0</v>
      </c>
      <c r="IE27" s="53">
        <f>IF(IE$10="",0,-SUMIFS(энергоконтракт!$51:$51,энергоконтракт!$9:$9,IE$9)+IE17-IE20-ID22+ID24)</f>
        <v>0</v>
      </c>
      <c r="IF27" s="53">
        <f>IF(IF$10="",0,-SUMIFS(энергоконтракт!$51:$51,энергоконтракт!$9:$9,IF$9)+IF17-IF20-IE22+IE24)</f>
        <v>0</v>
      </c>
      <c r="IG27" s="53">
        <f>IF(IG$10="",0,-SUMIFS(энергоконтракт!$51:$51,энергоконтракт!$9:$9,IG$9)+IG17-IG20-IF22+IF24)</f>
        <v>0</v>
      </c>
      <c r="IH27" s="53">
        <f>IF(IH$10="",0,-SUMIFS(энергоконтракт!$51:$51,энергоконтракт!$9:$9,IH$9)+IH17-IH20-IG22+IG24)</f>
        <v>0</v>
      </c>
      <c r="II27" s="53">
        <f>IF(II$10="",0,-SUMIFS(энергоконтракт!$51:$51,энергоконтракт!$9:$9,II$9)+II17-II20-IH22+IH24)</f>
        <v>0</v>
      </c>
      <c r="IJ27" s="53">
        <f>IF(IJ$10="",0,-SUMIFS(энергоконтракт!$51:$51,энергоконтракт!$9:$9,IJ$9)+IJ17-IJ20-II22+II24)</f>
        <v>0</v>
      </c>
      <c r="IK27" s="53">
        <f>IF(IK$10="",0,-SUMIFS(энергоконтракт!$51:$51,энергоконтракт!$9:$9,IK$9)+IK17-IK20-IJ22+IJ24)</f>
        <v>0</v>
      </c>
      <c r="IL27" s="53">
        <f>IF(IL$10="",0,-SUMIFS(энергоконтракт!$51:$51,энергоконтракт!$9:$9,IL$9)+IL17-IL20-IK22+IK24)</f>
        <v>0</v>
      </c>
      <c r="IM27" s="53">
        <f>IF(IM$10="",0,-SUMIFS(энергоконтракт!$51:$51,энергоконтракт!$9:$9,IM$9)+IM17-IM20-IL22+IL24)</f>
        <v>0</v>
      </c>
      <c r="IN27" s="53">
        <f>IF(IN$10="",0,-SUMIFS(энергоконтракт!$51:$51,энергоконтракт!$9:$9,IN$9)+IN17-IN20-IM22+IM24)</f>
        <v>0</v>
      </c>
      <c r="IO27" s="53">
        <f>IF(IO$10="",0,-SUMIFS(энергоконтракт!$51:$51,энергоконтракт!$9:$9,IO$9)+IO17-IO20-IN22+IN24)</f>
        <v>0</v>
      </c>
      <c r="IP27" s="53">
        <f>IF(IP$10="",0,-SUMIFS(энергоконтракт!$51:$51,энергоконтракт!$9:$9,IP$9)+IP17-IP20-IO22+IO24)</f>
        <v>0</v>
      </c>
      <c r="IQ27" s="53">
        <f>IF(IQ$10="",0,-SUMIFS(энергоконтракт!$51:$51,энергоконтракт!$9:$9,IQ$9)+IQ17-IQ20-IP22+IP24)</f>
        <v>0</v>
      </c>
      <c r="IR27" s="53">
        <f>IF(IR$10="",0,-SUMIFS(энергоконтракт!$51:$51,энергоконтракт!$9:$9,IR$9)+IR17-IR20-IQ22+IQ24)</f>
        <v>0</v>
      </c>
      <c r="IS27" s="53">
        <f>IF(IS$10="",0,-SUMIFS(энергоконтракт!$51:$51,энергоконтракт!$9:$9,IS$9)+IS17-IS20-IR22+IR24)</f>
        <v>0</v>
      </c>
      <c r="IT27" s="53">
        <f>IF(IT$10="",0,-SUMIFS(энергоконтракт!$51:$51,энергоконтракт!$9:$9,IT$9)+IT17-IT20-IS22+IS24)</f>
        <v>0</v>
      </c>
      <c r="IU27" s="53">
        <f>IF(IU$10="",0,-SUMIFS(энергоконтракт!$51:$51,энергоконтракт!$9:$9,IU$9)+IU17-IU20-IT22+IT24)</f>
        <v>0</v>
      </c>
      <c r="IV27" s="53">
        <f>IF(IV$10="",0,-SUMIFS(энергоконтракт!$51:$51,энергоконтракт!$9:$9,IV$9)+IV17-IV20-IU22+IU24)</f>
        <v>0</v>
      </c>
      <c r="IW27" s="53">
        <f>IF(IW$10="",0,-SUMIFS(энергоконтракт!$51:$51,энергоконтракт!$9:$9,IW$9)+IW17-IW20-IV22+IV24)</f>
        <v>0</v>
      </c>
      <c r="IX27" s="53">
        <f>IF(IX$10="",0,-SUMIFS(энергоконтракт!$51:$51,энергоконтракт!$9:$9,IX$9)+IX17-IX20-IW22+IW24)</f>
        <v>0</v>
      </c>
      <c r="IY27" s="53">
        <f>IF(IY$10="",0,-SUMIFS(энергоконтракт!$51:$51,энергоконтракт!$9:$9,IY$9)+IY17-IY20-IX22+IX24)</f>
        <v>0</v>
      </c>
      <c r="IZ27" s="53">
        <f>IF(IZ$10="",0,-SUMIFS(энергоконтракт!$51:$51,энергоконтракт!$9:$9,IZ$9)+IZ17-IZ20-IY22+IY24)</f>
        <v>0</v>
      </c>
      <c r="JA27" s="53">
        <f>IF(JA$10="",0,-SUMIFS(энергоконтракт!$51:$51,энергоконтракт!$9:$9,JA$9)+JA17-JA20-IZ22+IZ24)</f>
        <v>0</v>
      </c>
      <c r="JB27" s="53">
        <f>IF(JB$10="",0,-SUMIFS(энергоконтракт!$51:$51,энергоконтракт!$9:$9,JB$9)+JB17-JB20-JA22+JA24)</f>
        <v>0</v>
      </c>
      <c r="JC27" s="53">
        <f>IF(JC$10="",0,-SUMIFS(энергоконтракт!$51:$51,энергоконтракт!$9:$9,JC$9)+JC17-JC20-JB22+JB24)</f>
        <v>0</v>
      </c>
      <c r="JD27" s="53">
        <f>IF(JD$10="",0,-SUMIFS(энергоконтракт!$51:$51,энергоконтракт!$9:$9,JD$9)+JD17-JD20-JC22+JC24)</f>
        <v>0</v>
      </c>
      <c r="JE27" s="53">
        <f>IF(JE$10="",0,-SUMIFS(энергоконтракт!$51:$51,энергоконтракт!$9:$9,JE$9)+JE17-JE20-JD22+JD24)</f>
        <v>0</v>
      </c>
      <c r="JF27" s="53">
        <f>IF(JF$10="",0,-SUMIFS(энергоконтракт!$51:$51,энергоконтракт!$9:$9,JF$9)+JF17-JF20-JE22+JE24)</f>
        <v>0</v>
      </c>
      <c r="JG27" s="53">
        <f>IF(JG$10="",0,-SUMIFS(энергоконтракт!$51:$51,энергоконтракт!$9:$9,JG$9)+JG17-JG20-JF22+JF24)</f>
        <v>0</v>
      </c>
      <c r="JH27" s="53">
        <f>IF(JH$10="",0,-SUMIFS(энергоконтракт!$51:$51,энергоконтракт!$9:$9,JH$9)+JH17-JH20-JG22+JG24)</f>
        <v>0</v>
      </c>
      <c r="JI27" s="53">
        <f>IF(JI$10="",0,-SUMIFS(энергоконтракт!$51:$51,энергоконтракт!$9:$9,JI$9)+JI17-JI20-JH22+JH24)</f>
        <v>0</v>
      </c>
      <c r="JJ27" s="53">
        <f>IF(JJ$10="",0,-SUMIFS(энергоконтракт!$51:$51,энергоконтракт!$9:$9,JJ$9)+JJ17-JJ20-JI22+JI24)</f>
        <v>0</v>
      </c>
      <c r="JK27" s="53">
        <f>IF(JK$10="",0,-SUMIFS(энергоконтракт!$51:$51,энергоконтракт!$9:$9,JK$9)+JK17-JK20-JJ22+JJ24)</f>
        <v>0</v>
      </c>
      <c r="JL27" s="53">
        <f>IF(JL$10="",0,-SUMIFS(энергоконтракт!$51:$51,энергоконтракт!$9:$9,JL$9)+JL17-JL20-JK22+JK24)</f>
        <v>0</v>
      </c>
      <c r="JM27" s="53">
        <f>IF(JM$10="",0,-SUMIFS(энергоконтракт!$51:$51,энергоконтракт!$9:$9,JM$9)+JM17-JM20-JL22+JL24)</f>
        <v>0</v>
      </c>
      <c r="JN27" s="53">
        <f>IF(JN$10="",0,-SUMIFS(энергоконтракт!$51:$51,энергоконтракт!$9:$9,JN$9)+JN17-JN20-JM22+JM24)</f>
        <v>0</v>
      </c>
      <c r="JO27" s="53">
        <f>IF(JO$10="",0,-SUMIFS(энергоконтракт!$51:$51,энергоконтракт!$9:$9,JO$9)+JO17-JO20-JN22+JN24)</f>
        <v>0</v>
      </c>
      <c r="JP27" s="53">
        <f>IF(JP$10="",0,-SUMIFS(энергоконтракт!$51:$51,энергоконтракт!$9:$9,JP$9)+JP17-JP20-JO22+JO24)</f>
        <v>0</v>
      </c>
      <c r="JQ27" s="53">
        <f>IF(JQ$10="",0,-SUMIFS(энергоконтракт!$51:$51,энергоконтракт!$9:$9,JQ$9)+JQ17-JQ20-JP22+JP24)</f>
        <v>0</v>
      </c>
      <c r="JR27" s="53">
        <f>IF(JR$10="",0,-SUMIFS(энергоконтракт!$51:$51,энергоконтракт!$9:$9,JR$9)+JR17-JR20-JQ22+JQ24)</f>
        <v>0</v>
      </c>
      <c r="JS27" s="53">
        <f>IF(JS$10="",0,-SUMIFS(энергоконтракт!$51:$51,энергоконтракт!$9:$9,JS$9)+JS17-JS20-JR22+JR24)</f>
        <v>0</v>
      </c>
      <c r="JT27" s="53">
        <f>IF(JT$10="",0,-SUMIFS(энергоконтракт!$51:$51,энергоконтракт!$9:$9,JT$9)+JT17-JT20-JS22+JS24)</f>
        <v>0</v>
      </c>
      <c r="JU27" s="53">
        <f>IF(JU$10="",0,-SUMIFS(энергоконтракт!$51:$51,энергоконтракт!$9:$9,JU$9)+JU17-JU20-JT22+JT24)</f>
        <v>0</v>
      </c>
      <c r="JV27" s="53">
        <f>IF(JV$10="",0,-SUMIFS(энергоконтракт!$51:$51,энергоконтракт!$9:$9,JV$9)+JV17-JV20-JU22+JU24)</f>
        <v>0</v>
      </c>
      <c r="JW27" s="53">
        <f>IF(JW$10="",0,-SUMIFS(энергоконтракт!$51:$51,энергоконтракт!$9:$9,JW$9)+JW17-JW20-JV22+JV24)</f>
        <v>0</v>
      </c>
      <c r="JX27" s="53">
        <f>IF(JX$10="",0,-SUMIFS(энергоконтракт!$51:$51,энергоконтракт!$9:$9,JX$9)+JX17-JX20-JW22+JW24)</f>
        <v>0</v>
      </c>
      <c r="JY27" s="53">
        <f>IF(JY$10="",0,-SUMIFS(энергоконтракт!$51:$51,энергоконтракт!$9:$9,JY$9)+JY17-JY20-JX22+JX24)</f>
        <v>0</v>
      </c>
      <c r="JZ27" s="53">
        <f>IF(JZ$10="",0,-SUMIFS(энергоконтракт!$51:$51,энергоконтракт!$9:$9,JZ$9)+JZ17-JZ20-JY22+JY24)</f>
        <v>0</v>
      </c>
      <c r="KA27" s="53">
        <f>IF(KA$10="",0,-SUMIFS(энергоконтракт!$51:$51,энергоконтракт!$9:$9,KA$9)+KA17-KA20-JZ22+JZ24)</f>
        <v>0</v>
      </c>
      <c r="KB27" s="53">
        <f>IF(KB$10="",0,-SUMIFS(энергоконтракт!$51:$51,энергоконтракт!$9:$9,KB$9)+KB17-KB20-KA22+KA24)</f>
        <v>0</v>
      </c>
      <c r="KC27" s="53">
        <f>IF(KC$10="",0,-SUMIFS(энергоконтракт!$51:$51,энергоконтракт!$9:$9,KC$9)+KC17-KC20-KB22+KB24)</f>
        <v>0</v>
      </c>
      <c r="KD27" s="53">
        <f>IF(KD$10="",0,-SUMIFS(энергоконтракт!$51:$51,энергоконтракт!$9:$9,KD$9)+KD17-KD20-KC22+KC24)</f>
        <v>0</v>
      </c>
      <c r="KE27" s="53">
        <f>IF(KE$10="",0,-SUMIFS(энергоконтракт!$51:$51,энергоконтракт!$9:$9,KE$9)+KE17-KE20-KD22+KD24)</f>
        <v>0</v>
      </c>
      <c r="KF27" s="53">
        <f>IF(KF$10="",0,-SUMIFS(энергоконтракт!$51:$51,энергоконтракт!$9:$9,KF$9)+KF17-KF20-KE22+KE24)</f>
        <v>0</v>
      </c>
      <c r="KG27" s="53">
        <f>IF(KG$10="",0,-SUMIFS(энергоконтракт!$51:$51,энергоконтракт!$9:$9,KG$9)+KG17-KG20-KF22+KF24)</f>
        <v>0</v>
      </c>
      <c r="KH27" s="53">
        <f>IF(KH$10="",0,-SUMIFS(энергоконтракт!$51:$51,энергоконтракт!$9:$9,KH$9)+KH17-KH20-KG22+KG24)</f>
        <v>0</v>
      </c>
      <c r="KI27" s="53">
        <f>IF(KI$10="",0,-SUMIFS(энергоконтракт!$51:$51,энергоконтракт!$9:$9,KI$9)+KI17-KI20-KH22+KH24)</f>
        <v>0</v>
      </c>
      <c r="KJ27" s="53">
        <f>IF(KJ$10="",0,-SUMIFS(энергоконтракт!$51:$51,энергоконтракт!$9:$9,KJ$9)+KJ17-KJ20-KI22+KI24)</f>
        <v>0</v>
      </c>
      <c r="KK27" s="53">
        <f>IF(KK$10="",0,-SUMIFS(энергоконтракт!$51:$51,энергоконтракт!$9:$9,KK$9)+KK17-KK20-KJ22+KJ24)</f>
        <v>0</v>
      </c>
      <c r="KL27" s="53">
        <f>IF(KL$10="",0,-SUMIFS(энергоконтракт!$51:$51,энергоконтракт!$9:$9,KL$9)+KL17-KL20-KK22+KK24)</f>
        <v>0</v>
      </c>
      <c r="KM27" s="53">
        <f>IF(KM$10="",0,-SUMIFS(энергоконтракт!$51:$51,энергоконтракт!$9:$9,KM$9)+KM17-KM20-KL22+KL24)</f>
        <v>0</v>
      </c>
      <c r="KN27" s="53">
        <f>IF(KN$10="",0,-SUMIFS(энергоконтракт!$51:$51,энергоконтракт!$9:$9,KN$9)+KN17-KN20-KM22+KM24)</f>
        <v>0</v>
      </c>
      <c r="KO27" s="53">
        <f>IF(KO$10="",0,-SUMIFS(энергоконтракт!$51:$51,энергоконтракт!$9:$9,KO$9)+KO17-KO20-KN22+KN24)</f>
        <v>0</v>
      </c>
      <c r="KP27" s="53">
        <f>IF(KP$10="",0,-SUMIFS(энергоконтракт!$51:$51,энергоконтракт!$9:$9,KP$9)+KP17-KP20-KO22+KO24)</f>
        <v>0</v>
      </c>
      <c r="KQ27" s="53">
        <f>IF(KQ$10="",0,-SUMIFS(энергоконтракт!$51:$51,энергоконтракт!$9:$9,KQ$9)+KQ17-KQ20-KP22+KP24)</f>
        <v>0</v>
      </c>
      <c r="KR27" s="53">
        <f>IF(KR$10="",0,-SUMIFS(энергоконтракт!$51:$51,энергоконтракт!$9:$9,KR$9)+KR17-KR20-KQ22+KQ24)</f>
        <v>0</v>
      </c>
      <c r="KS27" s="53">
        <f>IF(KS$10="",0,-SUMIFS(энергоконтракт!$51:$51,энергоконтракт!$9:$9,KS$9)+KS17-KS20-KR22+KR24)</f>
        <v>0</v>
      </c>
      <c r="KT27" s="53">
        <f>IF(KT$10="",0,-SUMIFS(энергоконтракт!$51:$51,энергоконтракт!$9:$9,KT$9)+KT17-KT20-KS22+KS24)</f>
        <v>0</v>
      </c>
      <c r="KU27" s="53">
        <f>IF(KU$10="",0,-SUMIFS(энергоконтракт!$51:$51,энергоконтракт!$9:$9,KU$9)+KU17-KU20-KT22+KT24)</f>
        <v>0</v>
      </c>
      <c r="KV27" s="53">
        <f>IF(KV$10="",0,-SUMIFS(энергоконтракт!$51:$51,энергоконтракт!$9:$9,KV$9)+KV17-KV20-KU22+KU24)</f>
        <v>0</v>
      </c>
      <c r="KW27" s="53">
        <f>IF(KW$10="",0,-SUMIFS(энергоконтракт!$51:$51,энергоконтракт!$9:$9,KW$9)+KW17-KW20-KV22+KV24)</f>
        <v>0</v>
      </c>
      <c r="KX27" s="53">
        <f>IF(KX$10="",0,-SUMIFS(энергоконтракт!$51:$51,энергоконтракт!$9:$9,KX$9)+KX17-KX20-KW22+KW24)</f>
        <v>0</v>
      </c>
      <c r="KY27" s="53">
        <f>IF(KY$10="",0,-SUMIFS(энергоконтракт!$51:$51,энергоконтракт!$9:$9,KY$9)+KY17-KY20-KX22+KX24)</f>
        <v>0</v>
      </c>
      <c r="KZ27" s="53">
        <f>IF(KZ$10="",0,-SUMIFS(энергоконтракт!$51:$51,энергоконтракт!$9:$9,KZ$9)+KZ17-KZ20-KY22+KY24)</f>
        <v>0</v>
      </c>
      <c r="LA27" s="53">
        <f>IF(LA$10="",0,-SUMIFS(энергоконтракт!$51:$51,энергоконтракт!$9:$9,LA$9)+LA17-LA20-KZ22+KZ24)</f>
        <v>0</v>
      </c>
      <c r="LB27" s="53">
        <f>IF(LB$10="",0,-SUMIFS(энергоконтракт!$51:$51,энергоконтракт!$9:$9,LB$9)+LB17-LB20-LA22+LA24)</f>
        <v>0</v>
      </c>
      <c r="LC27" s="53">
        <f>IF(LC$10="",0,-SUMIFS(энергоконтракт!$51:$51,энергоконтракт!$9:$9,LC$9)+LC17-LC20-LB22+LB24)</f>
        <v>0</v>
      </c>
      <c r="LD27" s="53">
        <f>IF(LD$10="",0,-SUMIFS(энергоконтракт!$51:$51,энергоконтракт!$9:$9,LD$9)+LD17-LD20-LC22+LC24)</f>
        <v>0</v>
      </c>
      <c r="LE27" s="53">
        <f>IF(LE$10="",0,-SUMIFS(энергоконтракт!$51:$51,энергоконтракт!$9:$9,LE$9)+LE17-LE20-LD22+LD24)</f>
        <v>0</v>
      </c>
      <c r="LF27" s="53">
        <f>IF(LF$10="",0,-SUMIFS(энергоконтракт!$51:$51,энергоконтракт!$9:$9,LF$9)+LF17-LF20-LE22+LE24)</f>
        <v>0</v>
      </c>
      <c r="LG27" s="53">
        <f>IF(LG$10="",0,-SUMIFS(энергоконтракт!$51:$51,энергоконтракт!$9:$9,LG$9)+LG17-LG20-LF22+LF24)</f>
        <v>0</v>
      </c>
      <c r="LH27" s="53">
        <f>IF(LH$10="",0,-SUMIFS(энергоконтракт!$51:$51,энергоконтракт!$9:$9,LH$9)+LH17-LH20-LG22+LG24)</f>
        <v>0</v>
      </c>
      <c r="LI27" s="10"/>
      <c r="LJ27" s="10"/>
    </row>
    <row r="28" spans="1:322" ht="4.0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31"/>
      <c r="L28" s="6"/>
      <c r="M28" s="13"/>
      <c r="N28" s="6"/>
      <c r="O28" s="20"/>
      <c r="P28" s="6"/>
      <c r="Q28" s="6"/>
      <c r="R28" s="82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</row>
    <row r="29" spans="1:322" s="11" customFormat="1" x14ac:dyDescent="0.25">
      <c r="A29" s="10"/>
      <c r="B29" s="10"/>
      <c r="C29" s="10"/>
      <c r="D29" s="10"/>
      <c r="E29" s="30" t="str">
        <f>kpi!$E$50</f>
        <v>финпоток по осн. деят-ти накопительно</v>
      </c>
      <c r="F29" s="10"/>
      <c r="G29" s="10"/>
      <c r="H29" s="30"/>
      <c r="I29" s="10"/>
      <c r="J29" s="10"/>
      <c r="K29" s="99" t="str">
        <f>IF($E29="","",INDEX(kpi!$H:$H,SUMIFS(kpi!$B:$B,kpi!$E:$E,$E29)))</f>
        <v>тыс.руб.</v>
      </c>
      <c r="L29" s="10"/>
      <c r="M29" s="13"/>
      <c r="N29" s="10"/>
      <c r="O29" s="20"/>
      <c r="P29" s="10"/>
      <c r="Q29" s="10"/>
      <c r="R29" s="84">
        <f>SUMIFS($T29:$LI29,$T$1:$LI$1,MAX($1:$1))</f>
        <v>63360.550353337923</v>
      </c>
      <c r="S29" s="10"/>
      <c r="T29" s="10"/>
      <c r="U29" s="53">
        <f>T29+U27</f>
        <v>-400</v>
      </c>
      <c r="V29" s="53">
        <f t="shared" ref="V29:CG29" si="114">U29+V27</f>
        <v>-1616.638418079096</v>
      </c>
      <c r="W29" s="53">
        <f t="shared" si="114"/>
        <v>-3535.8474576271192</v>
      </c>
      <c r="X29" s="53">
        <f t="shared" si="114"/>
        <v>-6321.5649717514134</v>
      </c>
      <c r="Y29" s="53">
        <f t="shared" si="114"/>
        <v>-10730.661016949154</v>
      </c>
      <c r="Z29" s="53">
        <f t="shared" si="114"/>
        <v>-13950.932203389832</v>
      </c>
      <c r="AA29" s="53">
        <f t="shared" si="114"/>
        <v>-19884.0395480226</v>
      </c>
      <c r="AB29" s="53">
        <f t="shared" si="114"/>
        <v>-23013.220338983054</v>
      </c>
      <c r="AC29" s="53">
        <f t="shared" si="114"/>
        <v>-28943.050847457631</v>
      </c>
      <c r="AD29" s="53">
        <f t="shared" si="114"/>
        <v>-42326.779661016953</v>
      </c>
      <c r="AE29" s="53">
        <f t="shared" si="114"/>
        <v>-41567.527211252243</v>
      </c>
      <c r="AF29" s="53">
        <f t="shared" si="114"/>
        <v>-41102.252327691989</v>
      </c>
      <c r="AG29" s="53">
        <f t="shared" si="114"/>
        <v>-40511.758542994554</v>
      </c>
      <c r="AH29" s="53">
        <f t="shared" si="114"/>
        <v>-39833.322279710766</v>
      </c>
      <c r="AI29" s="53">
        <f t="shared" si="114"/>
        <v>-39101.894950185291</v>
      </c>
      <c r="AJ29" s="53">
        <f t="shared" si="114"/>
        <v>-38232.902373179044</v>
      </c>
      <c r="AK29" s="53">
        <f t="shared" si="114"/>
        <v>-37431.516286031234</v>
      </c>
      <c r="AL29" s="53">
        <f t="shared" si="114"/>
        <v>-36693.528450764868</v>
      </c>
      <c r="AM29" s="53">
        <f t="shared" si="114"/>
        <v>-36025.319804767743</v>
      </c>
      <c r="AN29" s="53">
        <f t="shared" si="114"/>
        <v>-35560.519473379885</v>
      </c>
      <c r="AO29" s="53">
        <f t="shared" si="114"/>
        <v>-35080.025808899169</v>
      </c>
      <c r="AP29" s="53">
        <f t="shared" si="114"/>
        <v>-34739.085770428494</v>
      </c>
      <c r="AQ29" s="53">
        <f t="shared" si="114"/>
        <v>-34352.957122988584</v>
      </c>
      <c r="AR29" s="53">
        <f t="shared" si="114"/>
        <v>-33887.759249444185</v>
      </c>
      <c r="AS29" s="53">
        <f t="shared" si="114"/>
        <v>-33293.737940945364</v>
      </c>
      <c r="AT29" s="53">
        <f t="shared" si="114"/>
        <v>-32609.269657529636</v>
      </c>
      <c r="AU29" s="53">
        <f t="shared" si="114"/>
        <v>-31870.337276645427</v>
      </c>
      <c r="AV29" s="53">
        <f t="shared" si="114"/>
        <v>-30989.872684510628</v>
      </c>
      <c r="AW29" s="53">
        <f t="shared" si="114"/>
        <v>-30179.099730879389</v>
      </c>
      <c r="AX29" s="53">
        <f t="shared" si="114"/>
        <v>-29433.68664213951</v>
      </c>
      <c r="AY29" s="53">
        <f t="shared" si="114"/>
        <v>-28760.043429529829</v>
      </c>
      <c r="AZ29" s="53">
        <f t="shared" si="114"/>
        <v>-28295.617082215402</v>
      </c>
      <c r="BA29" s="53">
        <f t="shared" si="114"/>
        <v>-27814.884645967053</v>
      </c>
      <c r="BB29" s="53">
        <f t="shared" si="114"/>
        <v>-27477.653096848713</v>
      </c>
      <c r="BC29" s="53">
        <f t="shared" si="114"/>
        <v>-27093.748674864433</v>
      </c>
      <c r="BD29" s="53">
        <f t="shared" si="114"/>
        <v>-26628.292699146685</v>
      </c>
      <c r="BE29" s="53">
        <f t="shared" si="114"/>
        <v>-26030.066384700331</v>
      </c>
      <c r="BF29" s="53">
        <f t="shared" si="114"/>
        <v>-25338.571554551494</v>
      </c>
      <c r="BG29" s="53">
        <f t="shared" si="114"/>
        <v>-24590.846083542951</v>
      </c>
      <c r="BH29" s="53">
        <f t="shared" si="114"/>
        <v>-23697.260639119871</v>
      </c>
      <c r="BI29" s="53">
        <f t="shared" si="114"/>
        <v>-22875.243959467356</v>
      </c>
      <c r="BJ29" s="53">
        <f t="shared" si="114"/>
        <v>-22120.334439364731</v>
      </c>
      <c r="BK29" s="53">
        <f t="shared" si="114"/>
        <v>-21452.126385269999</v>
      </c>
      <c r="BL29" s="53">
        <f t="shared" si="114"/>
        <v>-20995.035256186049</v>
      </c>
      <c r="BM29" s="53">
        <f t="shared" si="114"/>
        <v>-20521.425654014998</v>
      </c>
      <c r="BN29" s="53">
        <f t="shared" si="114"/>
        <v>-20194.070555119484</v>
      </c>
      <c r="BO29" s="53">
        <f t="shared" si="114"/>
        <v>-19819.267714800368</v>
      </c>
      <c r="BP29" s="53">
        <f t="shared" si="114"/>
        <v>-19361.491734741918</v>
      </c>
      <c r="BQ29" s="53">
        <f t="shared" si="114"/>
        <v>-18768.573896990121</v>
      </c>
      <c r="BR29" s="53">
        <f t="shared" si="114"/>
        <v>-18080.749569745552</v>
      </c>
      <c r="BS29" s="53">
        <f t="shared" si="114"/>
        <v>-17335.744453225147</v>
      </c>
      <c r="BT29" s="53">
        <f t="shared" si="114"/>
        <v>-16442.266517716329</v>
      </c>
      <c r="BU29" s="53">
        <f t="shared" si="114"/>
        <v>-15621.77979204726</v>
      </c>
      <c r="BV29" s="53">
        <f t="shared" si="114"/>
        <v>-14869.740411875924</v>
      </c>
      <c r="BW29" s="53">
        <f t="shared" si="114"/>
        <v>-14192.431027221437</v>
      </c>
      <c r="BX29" s="53">
        <f t="shared" si="114"/>
        <v>-13734.900169836663</v>
      </c>
      <c r="BY29" s="53">
        <f t="shared" si="114"/>
        <v>-13260.430332675403</v>
      </c>
      <c r="BZ29" s="53">
        <f t="shared" si="114"/>
        <v>-12936.678105720675</v>
      </c>
      <c r="CA29" s="53">
        <f t="shared" si="114"/>
        <v>-12564.130603661073</v>
      </c>
      <c r="CB29" s="53">
        <f t="shared" si="114"/>
        <v>-12106.197095372898</v>
      </c>
      <c r="CC29" s="53">
        <f t="shared" si="114"/>
        <v>-11509.144232931445</v>
      </c>
      <c r="CD29" s="53">
        <f t="shared" si="114"/>
        <v>-10814.414879591384</v>
      </c>
      <c r="CE29" s="53">
        <f t="shared" si="114"/>
        <v>-10060.86694303818</v>
      </c>
      <c r="CF29" s="53">
        <f t="shared" si="114"/>
        <v>-9154.4700715977233</v>
      </c>
      <c r="CG29" s="53">
        <f t="shared" si="114"/>
        <v>-8323.3326563746359</v>
      </c>
      <c r="CH29" s="53">
        <f t="shared" ref="CH29:ES29" si="115">CG29+CH27</f>
        <v>-7562.7749610040582</v>
      </c>
      <c r="CI29" s="53">
        <f t="shared" si="115"/>
        <v>-6879.2685614230204</v>
      </c>
      <c r="CJ29" s="53">
        <f t="shared" si="115"/>
        <v>-6422.2138942784168</v>
      </c>
      <c r="CK29" s="53">
        <f t="shared" si="115"/>
        <v>-5947.7923787924901</v>
      </c>
      <c r="CL29" s="53">
        <f t="shared" si="115"/>
        <v>-5628.6907566803047</v>
      </c>
      <c r="CM29" s="53">
        <f t="shared" si="115"/>
        <v>-5259.4112126708396</v>
      </c>
      <c r="CN29" s="53">
        <f t="shared" si="115"/>
        <v>-4802.26575288809</v>
      </c>
      <c r="CO29" s="53">
        <f t="shared" si="115"/>
        <v>-4201.9094907472954</v>
      </c>
      <c r="CP29" s="53">
        <f t="shared" si="115"/>
        <v>-3501.0290397894073</v>
      </c>
      <c r="CQ29" s="53">
        <f t="shared" si="115"/>
        <v>-2739.6485119448198</v>
      </c>
      <c r="CR29" s="53">
        <f t="shared" si="115"/>
        <v>-1820.9171146441313</v>
      </c>
      <c r="CS29" s="53">
        <f t="shared" si="115"/>
        <v>-979.78696303552704</v>
      </c>
      <c r="CT29" s="53">
        <f t="shared" si="115"/>
        <v>-211.43840364414427</v>
      </c>
      <c r="CU29" s="53">
        <f t="shared" si="115"/>
        <v>436.22311073774347</v>
      </c>
      <c r="CV29" s="53">
        <f t="shared" si="115"/>
        <v>864.56988727468217</v>
      </c>
      <c r="CW29" s="53">
        <f t="shared" si="115"/>
        <v>1310.0838480630214</v>
      </c>
      <c r="CX29" s="53">
        <f t="shared" si="115"/>
        <v>1600.5136317709157</v>
      </c>
      <c r="CY29" s="53">
        <f t="shared" si="115"/>
        <v>1940.83701545445</v>
      </c>
      <c r="CZ29" s="53">
        <f t="shared" si="115"/>
        <v>2368.6458903674493</v>
      </c>
      <c r="DA29" s="53">
        <f t="shared" si="115"/>
        <v>2939.1444285486627</v>
      </c>
      <c r="DB29" s="53">
        <f t="shared" si="115"/>
        <v>3609.752955372297</v>
      </c>
      <c r="DC29" s="53">
        <f t="shared" si="115"/>
        <v>4340.5475664091537</v>
      </c>
      <c r="DD29" s="53">
        <f t="shared" si="115"/>
        <v>5228.1334673744987</v>
      </c>
      <c r="DE29" s="53">
        <f t="shared" si="115"/>
        <v>6038.1511900388987</v>
      </c>
      <c r="DF29" s="53">
        <f t="shared" si="115"/>
        <v>6775.4072904100203</v>
      </c>
      <c r="DG29" s="53">
        <f t="shared" si="115"/>
        <v>7421.0035648163239</v>
      </c>
      <c r="DH29" s="53">
        <f t="shared" si="115"/>
        <v>7838.333211514494</v>
      </c>
      <c r="DI29" s="53">
        <f t="shared" si="115"/>
        <v>8273.4042055831433</v>
      </c>
      <c r="DJ29" s="53">
        <f t="shared" si="115"/>
        <v>8550.5231260651817</v>
      </c>
      <c r="DK29" s="53">
        <f t="shared" si="115"/>
        <v>8878.7702980308295</v>
      </c>
      <c r="DL29" s="53">
        <f t="shared" si="115"/>
        <v>9296.4924680836466</v>
      </c>
      <c r="DM29" s="53">
        <f t="shared" si="115"/>
        <v>9860.0009344606824</v>
      </c>
      <c r="DN29" s="53">
        <f t="shared" si="115"/>
        <v>10525.86749721647</v>
      </c>
      <c r="DO29" s="53">
        <f t="shared" si="115"/>
        <v>11253.372867605052</v>
      </c>
      <c r="DP29" s="53">
        <f t="shared" si="115"/>
        <v>12141.057475011716</v>
      </c>
      <c r="DQ29" s="53">
        <f t="shared" si="115"/>
        <v>12949.877807368179</v>
      </c>
      <c r="DR29" s="53">
        <f t="shared" si="115"/>
        <v>13684.739723485431</v>
      </c>
      <c r="DS29" s="53">
        <f t="shared" si="115"/>
        <v>14325.963490997836</v>
      </c>
      <c r="DT29" s="53">
        <f t="shared" si="115"/>
        <v>14734.271165399332</v>
      </c>
      <c r="DU29" s="53">
        <f t="shared" si="115"/>
        <v>15160.590471749209</v>
      </c>
      <c r="DV29" s="53">
        <f t="shared" si="115"/>
        <v>15425.713709156977</v>
      </c>
      <c r="DW29" s="53">
        <f t="shared" si="115"/>
        <v>15742.902395676934</v>
      </c>
      <c r="DX29" s="53">
        <f t="shared" si="115"/>
        <v>16151.269797314571</v>
      </c>
      <c r="DY29" s="53">
        <f t="shared" si="115"/>
        <v>16708.253020718927</v>
      </c>
      <c r="DZ29" s="53">
        <f t="shared" si="115"/>
        <v>17369.554882360404</v>
      </c>
      <c r="EA29" s="53">
        <f t="shared" si="115"/>
        <v>18093.641286090566</v>
      </c>
      <c r="EB29" s="53">
        <f t="shared" si="115"/>
        <v>18981.023046202536</v>
      </c>
      <c r="EC29" s="53">
        <f t="shared" si="115"/>
        <v>19787.87535464453</v>
      </c>
      <c r="ED29" s="53">
        <f t="shared" si="115"/>
        <v>20519.20175958929</v>
      </c>
      <c r="EE29" s="53">
        <f t="shared" si="115"/>
        <v>21125.752888099312</v>
      </c>
      <c r="EF29" s="53">
        <f t="shared" si="115"/>
        <v>21504.556338016675</v>
      </c>
      <c r="EG29" s="53">
        <f t="shared" si="115"/>
        <v>21901.19297141764</v>
      </c>
      <c r="EH29" s="53">
        <f t="shared" si="115"/>
        <v>22136.843991355705</v>
      </c>
      <c r="EI29" s="53">
        <f t="shared" si="115"/>
        <v>22424.306622574655</v>
      </c>
      <c r="EJ29" s="53">
        <f t="shared" si="115"/>
        <v>22802.608417609768</v>
      </c>
      <c r="EK29" s="53">
        <f t="shared" si="115"/>
        <v>23329.060931871205</v>
      </c>
      <c r="EL29" s="53">
        <f t="shared" si="115"/>
        <v>23959.462588742186</v>
      </c>
      <c r="EM29" s="53">
        <f t="shared" si="115"/>
        <v>24652.368888910394</v>
      </c>
      <c r="EN29" s="53">
        <f t="shared" si="115"/>
        <v>25508.071446840131</v>
      </c>
      <c r="EO29" s="53">
        <f t="shared" si="115"/>
        <v>26283.274806953701</v>
      </c>
      <c r="EP29" s="53">
        <f t="shared" si="115"/>
        <v>26982.970935274374</v>
      </c>
      <c r="EQ29" s="53">
        <f t="shared" si="115"/>
        <v>27587.129005192484</v>
      </c>
      <c r="ER29" s="53">
        <f t="shared" si="115"/>
        <v>27953.99320421505</v>
      </c>
      <c r="ES29" s="53">
        <f t="shared" si="115"/>
        <v>28338.952258584512</v>
      </c>
      <c r="ET29" s="53">
        <f t="shared" ref="ET29:HE29" si="116">ES29+ET27</f>
        <v>28559.610533038012</v>
      </c>
      <c r="EU29" s="53">
        <f t="shared" si="116"/>
        <v>28833.020732186156</v>
      </c>
      <c r="EV29" s="53">
        <f t="shared" si="116"/>
        <v>29198.99049272525</v>
      </c>
      <c r="EW29" s="53">
        <f t="shared" si="116"/>
        <v>29715.977132011383</v>
      </c>
      <c r="EX29" s="53">
        <f t="shared" si="116"/>
        <v>30338.894570449498</v>
      </c>
      <c r="EY29" s="53">
        <f t="shared" si="116"/>
        <v>31025.468945000292</v>
      </c>
      <c r="EZ29" s="53">
        <f t="shared" si="116"/>
        <v>31877.997226370666</v>
      </c>
      <c r="FA29" s="53">
        <f t="shared" si="116"/>
        <v>32648.317571507494</v>
      </c>
      <c r="FB29" s="53">
        <f t="shared" si="116"/>
        <v>33341.521305062182</v>
      </c>
      <c r="FC29" s="53">
        <f t="shared" si="116"/>
        <v>33937.176500860747</v>
      </c>
      <c r="FD29" s="53">
        <f t="shared" si="116"/>
        <v>34290.691744777032</v>
      </c>
      <c r="FE29" s="53">
        <f t="shared" si="116"/>
        <v>34662.563049832388</v>
      </c>
      <c r="FF29" s="53">
        <f t="shared" si="116"/>
        <v>34866.746377938638</v>
      </c>
      <c r="FG29" s="53">
        <f t="shared" si="116"/>
        <v>35124.634995292843</v>
      </c>
      <c r="FH29" s="53">
        <f t="shared" si="116"/>
        <v>35476.83219642219</v>
      </c>
      <c r="FI29" s="53">
        <f t="shared" si="116"/>
        <v>35982.963947717886</v>
      </c>
      <c r="FJ29" s="53">
        <f t="shared" si="116"/>
        <v>36597.041948260259</v>
      </c>
      <c r="FK29" s="53">
        <f t="shared" si="116"/>
        <v>37275.946355584048</v>
      </c>
      <c r="FL29" s="53">
        <f t="shared" si="116"/>
        <v>38124.019575200793</v>
      </c>
      <c r="FM29" s="53">
        <f t="shared" si="116"/>
        <v>38888.136020130609</v>
      </c>
      <c r="FN29" s="53">
        <f t="shared" si="116"/>
        <v>39573.488331984052</v>
      </c>
      <c r="FO29" s="53">
        <f t="shared" si="116"/>
        <v>40159.235434049602</v>
      </c>
      <c r="FP29" s="53">
        <f t="shared" si="116"/>
        <v>40497.893569412277</v>
      </c>
      <c r="FQ29" s="53">
        <f t="shared" si="116"/>
        <v>40855.168154343155</v>
      </c>
      <c r="FR29" s="53">
        <f t="shared" si="116"/>
        <v>41041.293750465025</v>
      </c>
      <c r="FS29" s="53">
        <f t="shared" si="116"/>
        <v>41282.090967242802</v>
      </c>
      <c r="FT29" s="53">
        <f t="shared" si="116"/>
        <v>41618.974640496985</v>
      </c>
      <c r="FU29" s="53">
        <f t="shared" si="116"/>
        <v>42112.76272879586</v>
      </c>
      <c r="FV29" s="53">
        <f t="shared" si="116"/>
        <v>42716.546635484709</v>
      </c>
      <c r="FW29" s="53">
        <f t="shared" si="116"/>
        <v>43386.343588953867</v>
      </c>
      <c r="FX29" s="53">
        <f t="shared" si="116"/>
        <v>44228.582307939054</v>
      </c>
      <c r="FY29" s="53">
        <f t="shared" si="116"/>
        <v>44985.07415623113</v>
      </c>
      <c r="FZ29" s="53">
        <f t="shared" si="116"/>
        <v>45661.115088166967</v>
      </c>
      <c r="GA29" s="53">
        <f t="shared" si="116"/>
        <v>46235.446662765906</v>
      </c>
      <c r="GB29" s="53">
        <f t="shared" si="116"/>
        <v>46557.63490259798</v>
      </c>
      <c r="GC29" s="53">
        <f t="shared" si="116"/>
        <v>46898.698784228356</v>
      </c>
      <c r="GD29" s="53">
        <f t="shared" si="116"/>
        <v>47065.077009813373</v>
      </c>
      <c r="GE29" s="53">
        <f t="shared" si="116"/>
        <v>47287.106047627778</v>
      </c>
      <c r="GF29" s="53">
        <f t="shared" si="116"/>
        <v>47607.028474135419</v>
      </c>
      <c r="GG29" s="53">
        <f t="shared" si="116"/>
        <v>48086.878048296181</v>
      </c>
      <c r="GH29" s="53">
        <f t="shared" si="116"/>
        <v>48678.807440022574</v>
      </c>
      <c r="GI29" s="53">
        <f t="shared" si="116"/>
        <v>49337.953658039951</v>
      </c>
      <c r="GJ29" s="53">
        <f t="shared" si="116"/>
        <v>50172.873428479514</v>
      </c>
      <c r="GK29" s="53">
        <f t="shared" si="116"/>
        <v>50920.213772668911</v>
      </c>
      <c r="GL29" s="53">
        <f t="shared" si="116"/>
        <v>51585.375991519497</v>
      </c>
      <c r="GM29" s="53">
        <f t="shared" si="116"/>
        <v>52148.506417144366</v>
      </c>
      <c r="GN29" s="53">
        <f t="shared" si="116"/>
        <v>52455.896007710842</v>
      </c>
      <c r="GO29" s="53">
        <f t="shared" si="116"/>
        <v>52783.994991732761</v>
      </c>
      <c r="GP29" s="53">
        <f t="shared" si="116"/>
        <v>52935.381780212134</v>
      </c>
      <c r="GQ29" s="53">
        <f t="shared" si="116"/>
        <v>53145.010568303907</v>
      </c>
      <c r="GR29" s="53">
        <f t="shared" si="116"/>
        <v>53455.979844556758</v>
      </c>
      <c r="GS29" s="53">
        <f t="shared" si="116"/>
        <v>53931.575167036441</v>
      </c>
      <c r="GT29" s="53">
        <f t="shared" si="116"/>
        <v>54523.00344668352</v>
      </c>
      <c r="GU29" s="53">
        <f t="shared" si="116"/>
        <v>55184.515684064398</v>
      </c>
      <c r="GV29" s="53">
        <f t="shared" si="116"/>
        <v>56026.851055871542</v>
      </c>
      <c r="GW29" s="53">
        <f t="shared" si="116"/>
        <v>56781.400904606911</v>
      </c>
      <c r="GX29" s="53">
        <f t="shared" si="116"/>
        <v>57453.686002995659</v>
      </c>
      <c r="GY29" s="53">
        <f t="shared" si="116"/>
        <v>58021.599993420372</v>
      </c>
      <c r="GZ29" s="53">
        <f t="shared" si="116"/>
        <v>58328.642353015865</v>
      </c>
      <c r="HA29" s="53">
        <f t="shared" si="116"/>
        <v>58656.792275457548</v>
      </c>
      <c r="HB29" s="53">
        <f t="shared" si="116"/>
        <v>58804.679700461587</v>
      </c>
      <c r="HC29" s="53">
        <f t="shared" si="116"/>
        <v>59011.957867482706</v>
      </c>
      <c r="HD29" s="53">
        <f t="shared" si="116"/>
        <v>59322.58719513956</v>
      </c>
      <c r="HE29" s="53">
        <f t="shared" si="116"/>
        <v>59801.118912860315</v>
      </c>
      <c r="HF29" s="53">
        <f t="shared" ref="HF29:JQ29" si="117">HE29+HF27</f>
        <v>60397.784029907285</v>
      </c>
      <c r="HG29" s="53">
        <f t="shared" si="117"/>
        <v>61065.918526862741</v>
      </c>
      <c r="HH29" s="53">
        <f t="shared" si="117"/>
        <v>61918.4763238589</v>
      </c>
      <c r="HI29" s="53">
        <f t="shared" si="117"/>
        <v>62681.47655005478</v>
      </c>
      <c r="HJ29" s="53">
        <f t="shared" si="117"/>
        <v>63360.550353337923</v>
      </c>
      <c r="HK29" s="53">
        <f t="shared" si="117"/>
        <v>63360.550353337923</v>
      </c>
      <c r="HL29" s="53">
        <f t="shared" si="117"/>
        <v>63360.550353337923</v>
      </c>
      <c r="HM29" s="53">
        <f t="shared" si="117"/>
        <v>63360.550353337923</v>
      </c>
      <c r="HN29" s="53">
        <f t="shared" si="117"/>
        <v>63360.550353337923</v>
      </c>
      <c r="HO29" s="53">
        <f t="shared" si="117"/>
        <v>63360.550353337923</v>
      </c>
      <c r="HP29" s="53">
        <f t="shared" si="117"/>
        <v>63360.550353337923</v>
      </c>
      <c r="HQ29" s="53">
        <f t="shared" si="117"/>
        <v>63360.550353337923</v>
      </c>
      <c r="HR29" s="53">
        <f t="shared" si="117"/>
        <v>63360.550353337923</v>
      </c>
      <c r="HS29" s="53">
        <f t="shared" si="117"/>
        <v>63360.550353337923</v>
      </c>
      <c r="HT29" s="53">
        <f t="shared" si="117"/>
        <v>63360.550353337923</v>
      </c>
      <c r="HU29" s="53">
        <f t="shared" si="117"/>
        <v>63360.550353337923</v>
      </c>
      <c r="HV29" s="53">
        <f t="shared" si="117"/>
        <v>63360.550353337923</v>
      </c>
      <c r="HW29" s="53">
        <f t="shared" si="117"/>
        <v>63360.550353337923</v>
      </c>
      <c r="HX29" s="53">
        <f t="shared" si="117"/>
        <v>63360.550353337923</v>
      </c>
      <c r="HY29" s="53">
        <f t="shared" si="117"/>
        <v>63360.550353337923</v>
      </c>
      <c r="HZ29" s="53">
        <f t="shared" si="117"/>
        <v>63360.550353337923</v>
      </c>
      <c r="IA29" s="53">
        <f t="shared" si="117"/>
        <v>63360.550353337923</v>
      </c>
      <c r="IB29" s="53">
        <f t="shared" si="117"/>
        <v>63360.550353337923</v>
      </c>
      <c r="IC29" s="53">
        <f t="shared" si="117"/>
        <v>63360.550353337923</v>
      </c>
      <c r="ID29" s="53">
        <f t="shared" si="117"/>
        <v>63360.550353337923</v>
      </c>
      <c r="IE29" s="53">
        <f t="shared" si="117"/>
        <v>63360.550353337923</v>
      </c>
      <c r="IF29" s="53">
        <f t="shared" si="117"/>
        <v>63360.550353337923</v>
      </c>
      <c r="IG29" s="53">
        <f t="shared" si="117"/>
        <v>63360.550353337923</v>
      </c>
      <c r="IH29" s="53">
        <f t="shared" si="117"/>
        <v>63360.550353337923</v>
      </c>
      <c r="II29" s="53">
        <f t="shared" si="117"/>
        <v>63360.550353337923</v>
      </c>
      <c r="IJ29" s="53">
        <f t="shared" si="117"/>
        <v>63360.550353337923</v>
      </c>
      <c r="IK29" s="53">
        <f t="shared" si="117"/>
        <v>63360.550353337923</v>
      </c>
      <c r="IL29" s="53">
        <f t="shared" si="117"/>
        <v>63360.550353337923</v>
      </c>
      <c r="IM29" s="53">
        <f t="shared" si="117"/>
        <v>63360.550353337923</v>
      </c>
      <c r="IN29" s="53">
        <f t="shared" si="117"/>
        <v>63360.550353337923</v>
      </c>
      <c r="IO29" s="53">
        <f t="shared" si="117"/>
        <v>63360.550353337923</v>
      </c>
      <c r="IP29" s="53">
        <f t="shared" si="117"/>
        <v>63360.550353337923</v>
      </c>
      <c r="IQ29" s="53">
        <f t="shared" si="117"/>
        <v>63360.550353337923</v>
      </c>
      <c r="IR29" s="53">
        <f t="shared" si="117"/>
        <v>63360.550353337923</v>
      </c>
      <c r="IS29" s="53">
        <f t="shared" si="117"/>
        <v>63360.550353337923</v>
      </c>
      <c r="IT29" s="53">
        <f t="shared" si="117"/>
        <v>63360.550353337923</v>
      </c>
      <c r="IU29" s="53">
        <f t="shared" si="117"/>
        <v>63360.550353337923</v>
      </c>
      <c r="IV29" s="53">
        <f t="shared" si="117"/>
        <v>63360.550353337923</v>
      </c>
      <c r="IW29" s="53">
        <f t="shared" si="117"/>
        <v>63360.550353337923</v>
      </c>
      <c r="IX29" s="53">
        <f t="shared" si="117"/>
        <v>63360.550353337923</v>
      </c>
      <c r="IY29" s="53">
        <f t="shared" si="117"/>
        <v>63360.550353337923</v>
      </c>
      <c r="IZ29" s="53">
        <f t="shared" si="117"/>
        <v>63360.550353337923</v>
      </c>
      <c r="JA29" s="53">
        <f t="shared" si="117"/>
        <v>63360.550353337923</v>
      </c>
      <c r="JB29" s="53">
        <f t="shared" si="117"/>
        <v>63360.550353337923</v>
      </c>
      <c r="JC29" s="53">
        <f t="shared" si="117"/>
        <v>63360.550353337923</v>
      </c>
      <c r="JD29" s="53">
        <f t="shared" si="117"/>
        <v>63360.550353337923</v>
      </c>
      <c r="JE29" s="53">
        <f t="shared" si="117"/>
        <v>63360.550353337923</v>
      </c>
      <c r="JF29" s="53">
        <f t="shared" si="117"/>
        <v>63360.550353337923</v>
      </c>
      <c r="JG29" s="53">
        <f t="shared" si="117"/>
        <v>63360.550353337923</v>
      </c>
      <c r="JH29" s="53">
        <f t="shared" si="117"/>
        <v>63360.550353337923</v>
      </c>
      <c r="JI29" s="53">
        <f t="shared" si="117"/>
        <v>63360.550353337923</v>
      </c>
      <c r="JJ29" s="53">
        <f t="shared" si="117"/>
        <v>63360.550353337923</v>
      </c>
      <c r="JK29" s="53">
        <f t="shared" si="117"/>
        <v>63360.550353337923</v>
      </c>
      <c r="JL29" s="53">
        <f t="shared" si="117"/>
        <v>63360.550353337923</v>
      </c>
      <c r="JM29" s="53">
        <f t="shared" si="117"/>
        <v>63360.550353337923</v>
      </c>
      <c r="JN29" s="53">
        <f t="shared" si="117"/>
        <v>63360.550353337923</v>
      </c>
      <c r="JO29" s="53">
        <f t="shared" si="117"/>
        <v>63360.550353337923</v>
      </c>
      <c r="JP29" s="53">
        <f t="shared" si="117"/>
        <v>63360.550353337923</v>
      </c>
      <c r="JQ29" s="53">
        <f t="shared" si="117"/>
        <v>63360.550353337923</v>
      </c>
      <c r="JR29" s="53">
        <f t="shared" ref="JR29:LH29" si="118">JQ29+JR27</f>
        <v>63360.550353337923</v>
      </c>
      <c r="JS29" s="53">
        <f t="shared" si="118"/>
        <v>63360.550353337923</v>
      </c>
      <c r="JT29" s="53">
        <f t="shared" si="118"/>
        <v>63360.550353337923</v>
      </c>
      <c r="JU29" s="53">
        <f t="shared" si="118"/>
        <v>63360.550353337923</v>
      </c>
      <c r="JV29" s="53">
        <f t="shared" si="118"/>
        <v>63360.550353337923</v>
      </c>
      <c r="JW29" s="53">
        <f t="shared" si="118"/>
        <v>63360.550353337923</v>
      </c>
      <c r="JX29" s="53">
        <f t="shared" si="118"/>
        <v>63360.550353337923</v>
      </c>
      <c r="JY29" s="53">
        <f t="shared" si="118"/>
        <v>63360.550353337923</v>
      </c>
      <c r="JZ29" s="53">
        <f t="shared" si="118"/>
        <v>63360.550353337923</v>
      </c>
      <c r="KA29" s="53">
        <f t="shared" si="118"/>
        <v>63360.550353337923</v>
      </c>
      <c r="KB29" s="53">
        <f t="shared" si="118"/>
        <v>63360.550353337923</v>
      </c>
      <c r="KC29" s="53">
        <f t="shared" si="118"/>
        <v>63360.550353337923</v>
      </c>
      <c r="KD29" s="53">
        <f t="shared" si="118"/>
        <v>63360.550353337923</v>
      </c>
      <c r="KE29" s="53">
        <f t="shared" si="118"/>
        <v>63360.550353337923</v>
      </c>
      <c r="KF29" s="53">
        <f t="shared" si="118"/>
        <v>63360.550353337923</v>
      </c>
      <c r="KG29" s="53">
        <f t="shared" si="118"/>
        <v>63360.550353337923</v>
      </c>
      <c r="KH29" s="53">
        <f t="shared" si="118"/>
        <v>63360.550353337923</v>
      </c>
      <c r="KI29" s="53">
        <f t="shared" si="118"/>
        <v>63360.550353337923</v>
      </c>
      <c r="KJ29" s="53">
        <f t="shared" si="118"/>
        <v>63360.550353337923</v>
      </c>
      <c r="KK29" s="53">
        <f t="shared" si="118"/>
        <v>63360.550353337923</v>
      </c>
      <c r="KL29" s="53">
        <f t="shared" si="118"/>
        <v>63360.550353337923</v>
      </c>
      <c r="KM29" s="53">
        <f t="shared" si="118"/>
        <v>63360.550353337923</v>
      </c>
      <c r="KN29" s="53">
        <f t="shared" si="118"/>
        <v>63360.550353337923</v>
      </c>
      <c r="KO29" s="53">
        <f t="shared" si="118"/>
        <v>63360.550353337923</v>
      </c>
      <c r="KP29" s="53">
        <f t="shared" si="118"/>
        <v>63360.550353337923</v>
      </c>
      <c r="KQ29" s="53">
        <f t="shared" si="118"/>
        <v>63360.550353337923</v>
      </c>
      <c r="KR29" s="53">
        <f t="shared" si="118"/>
        <v>63360.550353337923</v>
      </c>
      <c r="KS29" s="53">
        <f t="shared" si="118"/>
        <v>63360.550353337923</v>
      </c>
      <c r="KT29" s="53">
        <f t="shared" si="118"/>
        <v>63360.550353337923</v>
      </c>
      <c r="KU29" s="53">
        <f t="shared" si="118"/>
        <v>63360.550353337923</v>
      </c>
      <c r="KV29" s="53">
        <f t="shared" si="118"/>
        <v>63360.550353337923</v>
      </c>
      <c r="KW29" s="53">
        <f t="shared" si="118"/>
        <v>63360.550353337923</v>
      </c>
      <c r="KX29" s="53">
        <f t="shared" si="118"/>
        <v>63360.550353337923</v>
      </c>
      <c r="KY29" s="53">
        <f t="shared" si="118"/>
        <v>63360.550353337923</v>
      </c>
      <c r="KZ29" s="53">
        <f t="shared" si="118"/>
        <v>63360.550353337923</v>
      </c>
      <c r="LA29" s="53">
        <f t="shared" si="118"/>
        <v>63360.550353337923</v>
      </c>
      <c r="LB29" s="53">
        <f t="shared" si="118"/>
        <v>63360.550353337923</v>
      </c>
      <c r="LC29" s="53">
        <f t="shared" si="118"/>
        <v>63360.550353337923</v>
      </c>
      <c r="LD29" s="53">
        <f t="shared" si="118"/>
        <v>63360.550353337923</v>
      </c>
      <c r="LE29" s="53">
        <f t="shared" si="118"/>
        <v>63360.550353337923</v>
      </c>
      <c r="LF29" s="53">
        <f t="shared" si="118"/>
        <v>63360.550353337923</v>
      </c>
      <c r="LG29" s="53">
        <f t="shared" si="118"/>
        <v>63360.550353337923</v>
      </c>
      <c r="LH29" s="53">
        <f t="shared" si="118"/>
        <v>63360.550353337923</v>
      </c>
      <c r="LI29" s="10"/>
      <c r="LJ29" s="10"/>
    </row>
    <row r="30" spans="1:322" s="1" customFormat="1" ht="10.19999999999999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31"/>
      <c r="L30" s="4"/>
      <c r="M30" s="44"/>
      <c r="N30" s="4"/>
      <c r="O30" s="45"/>
      <c r="P30" s="4"/>
      <c r="Q30" s="38" t="s">
        <v>12</v>
      </c>
      <c r="R30" s="92">
        <f>R29-R27</f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</row>
    <row r="31" spans="1:322" ht="7.0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31"/>
      <c r="L31" s="6"/>
      <c r="M31" s="13"/>
      <c r="N31" s="6"/>
      <c r="O31" s="20"/>
      <c r="P31" s="6"/>
      <c r="Q31" s="6"/>
      <c r="R31" s="82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</row>
    <row r="32" spans="1:32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31"/>
      <c r="L32" s="6"/>
      <c r="M32" s="13"/>
      <c r="N32" s="6"/>
      <c r="O32" s="20"/>
      <c r="P32" s="6"/>
      <c r="Q32" s="6"/>
      <c r="R32" s="82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</row>
    <row r="33" spans="1:322" x14ac:dyDescent="0.25">
      <c r="A33" s="6"/>
      <c r="B33" s="6"/>
      <c r="C33" s="6"/>
      <c r="D33" s="6"/>
      <c r="E33" s="125" t="str">
        <f>kpi!$E$52</f>
        <v>Кредитный портфель на начало периода</v>
      </c>
      <c r="F33" s="6"/>
      <c r="G33" s="6"/>
      <c r="H33" s="6"/>
      <c r="I33" s="6"/>
      <c r="J33" s="6"/>
      <c r="K33" s="117" t="str">
        <f>IF($E33="","",INDEX(kpi!$H:$H,SUMIFS(kpi!$B:$B,kpi!$E:$E,$E33)))</f>
        <v>тыс.руб.</v>
      </c>
      <c r="L33" s="6"/>
      <c r="M33" s="118"/>
      <c r="N33" s="6"/>
      <c r="O33" s="119"/>
      <c r="P33" s="6"/>
      <c r="Q33" s="6"/>
      <c r="R33" s="120"/>
      <c r="S33" s="6"/>
      <c r="T33" s="6"/>
      <c r="U33" s="120">
        <v>0</v>
      </c>
      <c r="V33" s="120">
        <f>IF(V$10="",0,U41)</f>
        <v>400</v>
      </c>
      <c r="W33" s="120">
        <f t="shared" ref="W33:CH33" si="119">IF(W$10="",0,V41)</f>
        <v>1616.638418079096</v>
      </c>
      <c r="X33" s="120">
        <f t="shared" si="119"/>
        <v>3535.8474576271192</v>
      </c>
      <c r="Y33" s="120">
        <f t="shared" si="119"/>
        <v>6321.5649717514134</v>
      </c>
      <c r="Z33" s="120">
        <f t="shared" si="119"/>
        <v>10730.661016949154</v>
      </c>
      <c r="AA33" s="120">
        <f t="shared" si="119"/>
        <v>13950.932203389832</v>
      </c>
      <c r="AB33" s="120">
        <f t="shared" si="119"/>
        <v>19884.0395480226</v>
      </c>
      <c r="AC33" s="120">
        <f t="shared" si="119"/>
        <v>23013.220338983054</v>
      </c>
      <c r="AD33" s="120">
        <f t="shared" si="119"/>
        <v>28943.050847457631</v>
      </c>
      <c r="AE33" s="120">
        <f t="shared" si="119"/>
        <v>42326.779661016953</v>
      </c>
      <c r="AF33" s="120">
        <f t="shared" si="119"/>
        <v>42326.779661016953</v>
      </c>
      <c r="AG33" s="120">
        <f t="shared" si="119"/>
        <v>42326.779661016953</v>
      </c>
      <c r="AH33" s="120">
        <f t="shared" si="119"/>
        <v>42326.779661016953</v>
      </c>
      <c r="AI33" s="120">
        <f t="shared" si="119"/>
        <v>42326.779661016953</v>
      </c>
      <c r="AJ33" s="120">
        <f t="shared" si="119"/>
        <v>42326.779661016953</v>
      </c>
      <c r="AK33" s="120">
        <f t="shared" si="119"/>
        <v>41942.500320448344</v>
      </c>
      <c r="AL33" s="120">
        <f t="shared" si="119"/>
        <v>41525.587152904649</v>
      </c>
      <c r="AM33" s="120">
        <f t="shared" si="119"/>
        <v>41168.250533206578</v>
      </c>
      <c r="AN33" s="120">
        <f t="shared" si="119"/>
        <v>40877.417517097179</v>
      </c>
      <c r="AO33" s="120">
        <f t="shared" si="119"/>
        <v>40787.326846282711</v>
      </c>
      <c r="AP33" s="120">
        <f t="shared" si="119"/>
        <v>40680.717011226254</v>
      </c>
      <c r="AQ33" s="120">
        <f t="shared" si="119"/>
        <v>40680.717011226254</v>
      </c>
      <c r="AR33" s="120">
        <f t="shared" si="119"/>
        <v>40680.717011226254</v>
      </c>
      <c r="AS33" s="120">
        <f t="shared" si="119"/>
        <v>40607.17016958</v>
      </c>
      <c r="AT33" s="120">
        <f t="shared" si="119"/>
        <v>40385.38125430233</v>
      </c>
      <c r="AU33" s="120">
        <f t="shared" si="119"/>
        <v>40071.112299051041</v>
      </c>
      <c r="AV33" s="120">
        <f t="shared" si="119"/>
        <v>39699.498447574799</v>
      </c>
      <c r="AW33" s="120">
        <f t="shared" si="119"/>
        <v>39182.945924542772</v>
      </c>
      <c r="AX33" s="120">
        <f t="shared" si="119"/>
        <v>38731.34997521984</v>
      </c>
      <c r="AY33" s="120">
        <f t="shared" si="119"/>
        <v>38340.974261252813</v>
      </c>
      <c r="AZ33" s="120">
        <f t="shared" si="119"/>
        <v>38018.789979371286</v>
      </c>
      <c r="BA33" s="120">
        <f t="shared" si="119"/>
        <v>37902.869206867763</v>
      </c>
      <c r="BB33" s="120">
        <f t="shared" si="119"/>
        <v>37769.579738349035</v>
      </c>
      <c r="BC33" s="120">
        <f t="shared" si="119"/>
        <v>37769.579738349035</v>
      </c>
      <c r="BD33" s="120">
        <f t="shared" si="119"/>
        <v>37740.886062449477</v>
      </c>
      <c r="BE33" s="120">
        <f t="shared" si="119"/>
        <v>37621.38820897085</v>
      </c>
      <c r="BF33" s="120">
        <f t="shared" si="119"/>
        <v>37368.024619773394</v>
      </c>
      <c r="BG33" s="120">
        <f t="shared" si="119"/>
        <v>37019.070015305813</v>
      </c>
      <c r="BH33" s="120">
        <f t="shared" si="119"/>
        <v>36610.686019437569</v>
      </c>
      <c r="BI33" s="120">
        <f t="shared" si="119"/>
        <v>36052.698530192669</v>
      </c>
      <c r="BJ33" s="120">
        <f t="shared" si="119"/>
        <v>35561.164920400253</v>
      </c>
      <c r="BK33" s="120">
        <f t="shared" si="119"/>
        <v>35132.232745401299</v>
      </c>
      <c r="BL33" s="120">
        <f t="shared" si="119"/>
        <v>34786.070158139417</v>
      </c>
      <c r="BM33" s="120">
        <f t="shared" si="119"/>
        <v>34647.851338838409</v>
      </c>
      <c r="BN33" s="120">
        <f t="shared" si="119"/>
        <v>34491.847040606706</v>
      </c>
      <c r="BO33" s="120">
        <f t="shared" si="119"/>
        <v>34480.667206250087</v>
      </c>
      <c r="BP33" s="120">
        <f t="shared" si="119"/>
        <v>34421.937148654928</v>
      </c>
      <c r="BQ33" s="120">
        <f t="shared" si="119"/>
        <v>34279.695592459146</v>
      </c>
      <c r="BR33" s="120">
        <f t="shared" si="119"/>
        <v>34001.008297638225</v>
      </c>
      <c r="BS33" s="120">
        <f t="shared" si="119"/>
        <v>33624.859879788673</v>
      </c>
      <c r="BT33" s="120">
        <f t="shared" si="119"/>
        <v>33188.082645499664</v>
      </c>
      <c r="BU33" s="120">
        <f t="shared" si="119"/>
        <v>32598.828800907926</v>
      </c>
      <c r="BV33" s="120">
        <f t="shared" si="119"/>
        <v>32077.164672580511</v>
      </c>
      <c r="BW33" s="120">
        <f t="shared" si="119"/>
        <v>31619.165968574496</v>
      </c>
      <c r="BX33" s="120">
        <f t="shared" si="119"/>
        <v>31231.698938631944</v>
      </c>
      <c r="BY33" s="120">
        <f t="shared" si="119"/>
        <v>31060.458654851296</v>
      </c>
      <c r="BZ33" s="120">
        <f t="shared" si="119"/>
        <v>30870.709688692841</v>
      </c>
      <c r="CA33" s="120">
        <f t="shared" si="119"/>
        <v>30829.938967217797</v>
      </c>
      <c r="CB33" s="120">
        <f t="shared" si="119"/>
        <v>30739.999239024357</v>
      </c>
      <c r="CC33" s="120">
        <f t="shared" si="119"/>
        <v>30563.849057093903</v>
      </c>
      <c r="CD33" s="120">
        <f t="shared" si="119"/>
        <v>30246.964811009144</v>
      </c>
      <c r="CE33" s="120">
        <f t="shared" si="119"/>
        <v>29829.49930177</v>
      </c>
      <c r="CF33" s="120">
        <f t="shared" si="119"/>
        <v>29349.388442149688</v>
      </c>
      <c r="CG33" s="120">
        <f t="shared" si="119"/>
        <v>28712.02763142894</v>
      </c>
      <c r="CH33" s="120">
        <f t="shared" si="119"/>
        <v>28144.083802827285</v>
      </c>
      <c r="CI33" s="120">
        <f t="shared" ref="CI33:ET33" si="120">IF(CI$10="",0,CH41)</f>
        <v>27641.513542315955</v>
      </c>
      <c r="CJ33" s="120">
        <f t="shared" si="120"/>
        <v>27211.38768353948</v>
      </c>
      <c r="CK33" s="120">
        <f t="shared" si="120"/>
        <v>27003.770736827322</v>
      </c>
      <c r="CL33" s="120">
        <f t="shared" si="120"/>
        <v>26776.883786428978</v>
      </c>
      <c r="CM33" s="120">
        <f t="shared" si="120"/>
        <v>26703.236932359057</v>
      </c>
      <c r="CN33" s="120">
        <f t="shared" si="120"/>
        <v>26578.737060229552</v>
      </c>
      <c r="CO33" s="120">
        <f t="shared" si="120"/>
        <v>26365.230023498905</v>
      </c>
      <c r="CP33" s="120">
        <f t="shared" si="120"/>
        <v>26006.555036573518</v>
      </c>
      <c r="CQ33" s="120">
        <f t="shared" si="120"/>
        <v>25544.068006784222</v>
      </c>
      <c r="CR33" s="120">
        <f t="shared" si="120"/>
        <v>25016.841435668492</v>
      </c>
      <c r="CS33" s="120">
        <f t="shared" si="120"/>
        <v>24327.43108486143</v>
      </c>
      <c r="CT33" s="120">
        <f t="shared" si="120"/>
        <v>23709.302384864055</v>
      </c>
      <c r="CU33" s="120">
        <f t="shared" si="120"/>
        <v>23158.289097333927</v>
      </c>
      <c r="CV33" s="120">
        <f t="shared" si="120"/>
        <v>22722.911899677598</v>
      </c>
      <c r="CW33" s="120">
        <f t="shared" si="120"/>
        <v>22502.858482221036</v>
      </c>
      <c r="CX33" s="120">
        <f t="shared" si="120"/>
        <v>22263.620724186389</v>
      </c>
      <c r="CY33" s="120">
        <f t="shared" si="120"/>
        <v>22177.274130450201</v>
      </c>
      <c r="CZ33" s="120">
        <f t="shared" si="120"/>
        <v>22040.242426295794</v>
      </c>
      <c r="DA33" s="120">
        <f t="shared" si="120"/>
        <v>21814.469106957171</v>
      </c>
      <c r="DB33" s="120">
        <f t="shared" si="120"/>
        <v>21443.936535589732</v>
      </c>
      <c r="DC33" s="120">
        <f t="shared" si="120"/>
        <v>20969.897427009004</v>
      </c>
      <c r="DD33" s="120">
        <f t="shared" si="120"/>
        <v>20431.326875719729</v>
      </c>
      <c r="DE33" s="120">
        <f t="shared" si="120"/>
        <v>19731.028137781814</v>
      </c>
      <c r="DF33" s="120">
        <f t="shared" si="120"/>
        <v>19101.87817304708</v>
      </c>
      <c r="DG33" s="120">
        <f t="shared" si="120"/>
        <v>18539.72262259556</v>
      </c>
      <c r="DH33" s="120">
        <f t="shared" si="120"/>
        <v>18064.07380556305</v>
      </c>
      <c r="DI33" s="120">
        <f t="shared" si="120"/>
        <v>17812.331502082539</v>
      </c>
      <c r="DJ33" s="120">
        <f t="shared" si="120"/>
        <v>17540.540213449647</v>
      </c>
      <c r="DK33" s="120">
        <f t="shared" si="120"/>
        <v>17424.209578257567</v>
      </c>
      <c r="DL33" s="120">
        <f t="shared" si="120"/>
        <v>17255.684327425948</v>
      </c>
      <c r="DM33" s="120">
        <f t="shared" si="120"/>
        <v>16996.139263707868</v>
      </c>
      <c r="DN33" s="120">
        <f t="shared" si="120"/>
        <v>16588.428740581487</v>
      </c>
      <c r="DO33" s="120">
        <f t="shared" si="120"/>
        <v>16074.62277461436</v>
      </c>
      <c r="DP33" s="120">
        <f t="shared" si="120"/>
        <v>15494.468112993076</v>
      </c>
      <c r="DQ33" s="120">
        <f t="shared" si="120"/>
        <v>14748.816129955514</v>
      </c>
      <c r="DR33" s="120">
        <f t="shared" si="120"/>
        <v>14075.19327879031</v>
      </c>
      <c r="DS33" s="120">
        <f t="shared" si="120"/>
        <v>13469.353967728637</v>
      </c>
      <c r="DT33" s="120">
        <f t="shared" si="120"/>
        <v>12951.599278253745</v>
      </c>
      <c r="DU33" s="120">
        <f t="shared" si="120"/>
        <v>12662.014597236241</v>
      </c>
      <c r="DV33" s="120">
        <f t="shared" si="120"/>
        <v>12351.763758027697</v>
      </c>
      <c r="DW33" s="120">
        <f t="shared" si="120"/>
        <v>12199.865021735184</v>
      </c>
      <c r="DX33" s="120">
        <f t="shared" si="120"/>
        <v>11994.508431247799</v>
      </c>
      <c r="DY33" s="120">
        <f t="shared" si="120"/>
        <v>11696.090690229934</v>
      </c>
      <c r="DZ33" s="120">
        <f t="shared" si="120"/>
        <v>11246.321631486018</v>
      </c>
      <c r="EA33" s="120">
        <f t="shared" si="120"/>
        <v>10688.111051466492</v>
      </c>
      <c r="EB33" s="120">
        <f t="shared" si="120"/>
        <v>10061.998999041443</v>
      </c>
      <c r="EC33" s="120">
        <f t="shared" si="120"/>
        <v>9266.8522297540167</v>
      </c>
      <c r="ED33" s="120">
        <f t="shared" si="120"/>
        <v>8544.9460667514322</v>
      </c>
      <c r="EE33" s="120">
        <f t="shared" si="120"/>
        <v>7891.9483340852266</v>
      </c>
      <c r="EF33" s="120">
        <f t="shared" si="120"/>
        <v>7357.740065304316</v>
      </c>
      <c r="EG33" s="120">
        <f t="shared" si="120"/>
        <v>7046.3825659855775</v>
      </c>
      <c r="EH33" s="120">
        <f t="shared" si="120"/>
        <v>6714.337772772813</v>
      </c>
      <c r="EI33" s="120">
        <f t="shared" si="120"/>
        <v>6540.2348490851691</v>
      </c>
      <c r="EJ33" s="120">
        <f t="shared" si="120"/>
        <v>6312.7243706494974</v>
      </c>
      <c r="EK33" s="120">
        <f t="shared" si="120"/>
        <v>5992.289215678672</v>
      </c>
      <c r="EL33" s="120">
        <f t="shared" si="120"/>
        <v>5520.7660192276244</v>
      </c>
      <c r="EM33" s="120">
        <f t="shared" si="120"/>
        <v>4940.9713841995617</v>
      </c>
      <c r="EN33" s="120">
        <f t="shared" si="120"/>
        <v>4293.3573217198509</v>
      </c>
      <c r="EO33" s="120">
        <f t="shared" si="120"/>
        <v>3477.0105392392115</v>
      </c>
      <c r="EP33" s="120">
        <f t="shared" si="120"/>
        <v>2733.679775735337</v>
      </c>
      <c r="EQ33" s="120">
        <f t="shared" si="120"/>
        <v>2059.0423786922374</v>
      </c>
      <c r="ER33" s="120">
        <f t="shared" si="120"/>
        <v>1473.7588639121395</v>
      </c>
      <c r="ES33" s="120">
        <f t="shared" si="120"/>
        <v>1120.4041211421011</v>
      </c>
      <c r="ET33" s="120">
        <f t="shared" si="120"/>
        <v>745.71543788310964</v>
      </c>
      <c r="EU33" s="120">
        <f t="shared" ref="EU33:HF33" si="121">IF(EU$10="",0,ET41)</f>
        <v>531.89288827686823</v>
      </c>
      <c r="EV33" s="120">
        <f t="shared" si="121"/>
        <v>263.35837393793111</v>
      </c>
      <c r="EW33" s="120">
        <f t="shared" si="121"/>
        <v>0</v>
      </c>
      <c r="EX33" s="120">
        <f t="shared" si="121"/>
        <v>0</v>
      </c>
      <c r="EY33" s="120">
        <f t="shared" si="121"/>
        <v>0</v>
      </c>
      <c r="EZ33" s="120">
        <f t="shared" si="121"/>
        <v>0</v>
      </c>
      <c r="FA33" s="120">
        <f t="shared" si="121"/>
        <v>0</v>
      </c>
      <c r="FB33" s="120">
        <f t="shared" si="121"/>
        <v>0</v>
      </c>
      <c r="FC33" s="120">
        <f t="shared" si="121"/>
        <v>0</v>
      </c>
      <c r="FD33" s="120">
        <f t="shared" si="121"/>
        <v>0</v>
      </c>
      <c r="FE33" s="120">
        <f t="shared" si="121"/>
        <v>0</v>
      </c>
      <c r="FF33" s="120">
        <f t="shared" si="121"/>
        <v>0</v>
      </c>
      <c r="FG33" s="120">
        <f t="shared" si="121"/>
        <v>0</v>
      </c>
      <c r="FH33" s="120">
        <f t="shared" si="121"/>
        <v>0</v>
      </c>
      <c r="FI33" s="120">
        <f t="shared" si="121"/>
        <v>0</v>
      </c>
      <c r="FJ33" s="120">
        <f t="shared" si="121"/>
        <v>0</v>
      </c>
      <c r="FK33" s="120">
        <f t="shared" si="121"/>
        <v>0</v>
      </c>
      <c r="FL33" s="120">
        <f t="shared" si="121"/>
        <v>0</v>
      </c>
      <c r="FM33" s="120">
        <f t="shared" si="121"/>
        <v>0</v>
      </c>
      <c r="FN33" s="120">
        <f t="shared" si="121"/>
        <v>0</v>
      </c>
      <c r="FO33" s="120">
        <f t="shared" si="121"/>
        <v>0</v>
      </c>
      <c r="FP33" s="120">
        <f t="shared" si="121"/>
        <v>0</v>
      </c>
      <c r="FQ33" s="120">
        <f t="shared" si="121"/>
        <v>0</v>
      </c>
      <c r="FR33" s="120">
        <f t="shared" si="121"/>
        <v>0</v>
      </c>
      <c r="FS33" s="120">
        <f t="shared" si="121"/>
        <v>0</v>
      </c>
      <c r="FT33" s="120">
        <f t="shared" si="121"/>
        <v>0</v>
      </c>
      <c r="FU33" s="120">
        <f t="shared" si="121"/>
        <v>0</v>
      </c>
      <c r="FV33" s="120">
        <f t="shared" si="121"/>
        <v>0</v>
      </c>
      <c r="FW33" s="120">
        <f t="shared" si="121"/>
        <v>0</v>
      </c>
      <c r="FX33" s="120">
        <f t="shared" si="121"/>
        <v>0</v>
      </c>
      <c r="FY33" s="120">
        <f t="shared" si="121"/>
        <v>0</v>
      </c>
      <c r="FZ33" s="120">
        <f t="shared" si="121"/>
        <v>0</v>
      </c>
      <c r="GA33" s="120">
        <f t="shared" si="121"/>
        <v>0</v>
      </c>
      <c r="GB33" s="120">
        <f t="shared" si="121"/>
        <v>0</v>
      </c>
      <c r="GC33" s="120">
        <f t="shared" si="121"/>
        <v>0</v>
      </c>
      <c r="GD33" s="120">
        <f t="shared" si="121"/>
        <v>0</v>
      </c>
      <c r="GE33" s="120">
        <f t="shared" si="121"/>
        <v>0</v>
      </c>
      <c r="GF33" s="120">
        <f t="shared" si="121"/>
        <v>0</v>
      </c>
      <c r="GG33" s="120">
        <f t="shared" si="121"/>
        <v>0</v>
      </c>
      <c r="GH33" s="120">
        <f t="shared" si="121"/>
        <v>0</v>
      </c>
      <c r="GI33" s="120">
        <f t="shared" si="121"/>
        <v>0</v>
      </c>
      <c r="GJ33" s="120">
        <f t="shared" si="121"/>
        <v>0</v>
      </c>
      <c r="GK33" s="120">
        <f t="shared" si="121"/>
        <v>0</v>
      </c>
      <c r="GL33" s="120">
        <f t="shared" si="121"/>
        <v>0</v>
      </c>
      <c r="GM33" s="120">
        <f t="shared" si="121"/>
        <v>0</v>
      </c>
      <c r="GN33" s="120">
        <f t="shared" si="121"/>
        <v>0</v>
      </c>
      <c r="GO33" s="120">
        <f t="shared" si="121"/>
        <v>0</v>
      </c>
      <c r="GP33" s="120">
        <f t="shared" si="121"/>
        <v>0</v>
      </c>
      <c r="GQ33" s="120">
        <f t="shared" si="121"/>
        <v>0</v>
      </c>
      <c r="GR33" s="120">
        <f t="shared" si="121"/>
        <v>0</v>
      </c>
      <c r="GS33" s="120">
        <f t="shared" si="121"/>
        <v>0</v>
      </c>
      <c r="GT33" s="120">
        <f t="shared" si="121"/>
        <v>0</v>
      </c>
      <c r="GU33" s="120">
        <f t="shared" si="121"/>
        <v>0</v>
      </c>
      <c r="GV33" s="120">
        <f t="shared" si="121"/>
        <v>0</v>
      </c>
      <c r="GW33" s="120">
        <f t="shared" si="121"/>
        <v>0</v>
      </c>
      <c r="GX33" s="120">
        <f t="shared" si="121"/>
        <v>0</v>
      </c>
      <c r="GY33" s="120">
        <f t="shared" si="121"/>
        <v>0</v>
      </c>
      <c r="GZ33" s="120">
        <f t="shared" si="121"/>
        <v>0</v>
      </c>
      <c r="HA33" s="120">
        <f t="shared" si="121"/>
        <v>0</v>
      </c>
      <c r="HB33" s="120">
        <f t="shared" si="121"/>
        <v>0</v>
      </c>
      <c r="HC33" s="120">
        <f t="shared" si="121"/>
        <v>0</v>
      </c>
      <c r="HD33" s="120">
        <f t="shared" si="121"/>
        <v>0</v>
      </c>
      <c r="HE33" s="120">
        <f t="shared" si="121"/>
        <v>0</v>
      </c>
      <c r="HF33" s="120">
        <f t="shared" si="121"/>
        <v>0</v>
      </c>
      <c r="HG33" s="120">
        <f t="shared" ref="HG33:JR33" si="122">IF(HG$10="",0,HF41)</f>
        <v>0</v>
      </c>
      <c r="HH33" s="120">
        <f t="shared" si="122"/>
        <v>0</v>
      </c>
      <c r="HI33" s="120">
        <f t="shared" si="122"/>
        <v>0</v>
      </c>
      <c r="HJ33" s="120">
        <f t="shared" si="122"/>
        <v>0</v>
      </c>
      <c r="HK33" s="120">
        <f t="shared" si="122"/>
        <v>0</v>
      </c>
      <c r="HL33" s="120">
        <f t="shared" si="122"/>
        <v>0</v>
      </c>
      <c r="HM33" s="120">
        <f t="shared" si="122"/>
        <v>0</v>
      </c>
      <c r="HN33" s="120">
        <f t="shared" si="122"/>
        <v>0</v>
      </c>
      <c r="HO33" s="120">
        <f t="shared" si="122"/>
        <v>0</v>
      </c>
      <c r="HP33" s="120">
        <f t="shared" si="122"/>
        <v>0</v>
      </c>
      <c r="HQ33" s="120">
        <f t="shared" si="122"/>
        <v>0</v>
      </c>
      <c r="HR33" s="120">
        <f t="shared" si="122"/>
        <v>0</v>
      </c>
      <c r="HS33" s="120">
        <f t="shared" si="122"/>
        <v>0</v>
      </c>
      <c r="HT33" s="120">
        <f t="shared" si="122"/>
        <v>0</v>
      </c>
      <c r="HU33" s="120">
        <f t="shared" si="122"/>
        <v>0</v>
      </c>
      <c r="HV33" s="120">
        <f t="shared" si="122"/>
        <v>0</v>
      </c>
      <c r="HW33" s="120">
        <f t="shared" si="122"/>
        <v>0</v>
      </c>
      <c r="HX33" s="120">
        <f t="shared" si="122"/>
        <v>0</v>
      </c>
      <c r="HY33" s="120">
        <f t="shared" si="122"/>
        <v>0</v>
      </c>
      <c r="HZ33" s="120">
        <f t="shared" si="122"/>
        <v>0</v>
      </c>
      <c r="IA33" s="120">
        <f t="shared" si="122"/>
        <v>0</v>
      </c>
      <c r="IB33" s="120">
        <f t="shared" si="122"/>
        <v>0</v>
      </c>
      <c r="IC33" s="120">
        <f t="shared" si="122"/>
        <v>0</v>
      </c>
      <c r="ID33" s="120">
        <f t="shared" si="122"/>
        <v>0</v>
      </c>
      <c r="IE33" s="120">
        <f t="shared" si="122"/>
        <v>0</v>
      </c>
      <c r="IF33" s="120">
        <f t="shared" si="122"/>
        <v>0</v>
      </c>
      <c r="IG33" s="120">
        <f t="shared" si="122"/>
        <v>0</v>
      </c>
      <c r="IH33" s="120">
        <f t="shared" si="122"/>
        <v>0</v>
      </c>
      <c r="II33" s="120">
        <f t="shared" si="122"/>
        <v>0</v>
      </c>
      <c r="IJ33" s="120">
        <f t="shared" si="122"/>
        <v>0</v>
      </c>
      <c r="IK33" s="120">
        <f t="shared" si="122"/>
        <v>0</v>
      </c>
      <c r="IL33" s="120">
        <f t="shared" si="122"/>
        <v>0</v>
      </c>
      <c r="IM33" s="120">
        <f t="shared" si="122"/>
        <v>0</v>
      </c>
      <c r="IN33" s="120">
        <f t="shared" si="122"/>
        <v>0</v>
      </c>
      <c r="IO33" s="120">
        <f t="shared" si="122"/>
        <v>0</v>
      </c>
      <c r="IP33" s="120">
        <f t="shared" si="122"/>
        <v>0</v>
      </c>
      <c r="IQ33" s="120">
        <f t="shared" si="122"/>
        <v>0</v>
      </c>
      <c r="IR33" s="120">
        <f t="shared" si="122"/>
        <v>0</v>
      </c>
      <c r="IS33" s="120">
        <f t="shared" si="122"/>
        <v>0</v>
      </c>
      <c r="IT33" s="120">
        <f t="shared" si="122"/>
        <v>0</v>
      </c>
      <c r="IU33" s="120">
        <f t="shared" si="122"/>
        <v>0</v>
      </c>
      <c r="IV33" s="120">
        <f t="shared" si="122"/>
        <v>0</v>
      </c>
      <c r="IW33" s="120">
        <f t="shared" si="122"/>
        <v>0</v>
      </c>
      <c r="IX33" s="120">
        <f t="shared" si="122"/>
        <v>0</v>
      </c>
      <c r="IY33" s="120">
        <f t="shared" si="122"/>
        <v>0</v>
      </c>
      <c r="IZ33" s="120">
        <f t="shared" si="122"/>
        <v>0</v>
      </c>
      <c r="JA33" s="120">
        <f t="shared" si="122"/>
        <v>0</v>
      </c>
      <c r="JB33" s="120">
        <f t="shared" si="122"/>
        <v>0</v>
      </c>
      <c r="JC33" s="120">
        <f t="shared" si="122"/>
        <v>0</v>
      </c>
      <c r="JD33" s="120">
        <f t="shared" si="122"/>
        <v>0</v>
      </c>
      <c r="JE33" s="120">
        <f t="shared" si="122"/>
        <v>0</v>
      </c>
      <c r="JF33" s="120">
        <f t="shared" si="122"/>
        <v>0</v>
      </c>
      <c r="JG33" s="120">
        <f t="shared" si="122"/>
        <v>0</v>
      </c>
      <c r="JH33" s="120">
        <f t="shared" si="122"/>
        <v>0</v>
      </c>
      <c r="JI33" s="120">
        <f t="shared" si="122"/>
        <v>0</v>
      </c>
      <c r="JJ33" s="120">
        <f t="shared" si="122"/>
        <v>0</v>
      </c>
      <c r="JK33" s="120">
        <f t="shared" si="122"/>
        <v>0</v>
      </c>
      <c r="JL33" s="120">
        <f t="shared" si="122"/>
        <v>0</v>
      </c>
      <c r="JM33" s="120">
        <f t="shared" si="122"/>
        <v>0</v>
      </c>
      <c r="JN33" s="120">
        <f t="shared" si="122"/>
        <v>0</v>
      </c>
      <c r="JO33" s="120">
        <f t="shared" si="122"/>
        <v>0</v>
      </c>
      <c r="JP33" s="120">
        <f t="shared" si="122"/>
        <v>0</v>
      </c>
      <c r="JQ33" s="120">
        <f t="shared" si="122"/>
        <v>0</v>
      </c>
      <c r="JR33" s="120">
        <f t="shared" si="122"/>
        <v>0</v>
      </c>
      <c r="JS33" s="120">
        <f t="shared" ref="JS33:LH33" si="123">IF(JS$10="",0,JR41)</f>
        <v>0</v>
      </c>
      <c r="JT33" s="120">
        <f t="shared" si="123"/>
        <v>0</v>
      </c>
      <c r="JU33" s="120">
        <f t="shared" si="123"/>
        <v>0</v>
      </c>
      <c r="JV33" s="120">
        <f t="shared" si="123"/>
        <v>0</v>
      </c>
      <c r="JW33" s="120">
        <f t="shared" si="123"/>
        <v>0</v>
      </c>
      <c r="JX33" s="120">
        <f t="shared" si="123"/>
        <v>0</v>
      </c>
      <c r="JY33" s="120">
        <f t="shared" si="123"/>
        <v>0</v>
      </c>
      <c r="JZ33" s="120">
        <f t="shared" si="123"/>
        <v>0</v>
      </c>
      <c r="KA33" s="120">
        <f t="shared" si="123"/>
        <v>0</v>
      </c>
      <c r="KB33" s="120">
        <f t="shared" si="123"/>
        <v>0</v>
      </c>
      <c r="KC33" s="120">
        <f t="shared" si="123"/>
        <v>0</v>
      </c>
      <c r="KD33" s="120">
        <f t="shared" si="123"/>
        <v>0</v>
      </c>
      <c r="KE33" s="120">
        <f t="shared" si="123"/>
        <v>0</v>
      </c>
      <c r="KF33" s="120">
        <f t="shared" si="123"/>
        <v>0</v>
      </c>
      <c r="KG33" s="120">
        <f t="shared" si="123"/>
        <v>0</v>
      </c>
      <c r="KH33" s="120">
        <f t="shared" si="123"/>
        <v>0</v>
      </c>
      <c r="KI33" s="120">
        <f t="shared" si="123"/>
        <v>0</v>
      </c>
      <c r="KJ33" s="120">
        <f t="shared" si="123"/>
        <v>0</v>
      </c>
      <c r="KK33" s="120">
        <f t="shared" si="123"/>
        <v>0</v>
      </c>
      <c r="KL33" s="120">
        <f t="shared" si="123"/>
        <v>0</v>
      </c>
      <c r="KM33" s="120">
        <f t="shared" si="123"/>
        <v>0</v>
      </c>
      <c r="KN33" s="120">
        <f t="shared" si="123"/>
        <v>0</v>
      </c>
      <c r="KO33" s="120">
        <f t="shared" si="123"/>
        <v>0</v>
      </c>
      <c r="KP33" s="120">
        <f t="shared" si="123"/>
        <v>0</v>
      </c>
      <c r="KQ33" s="120">
        <f t="shared" si="123"/>
        <v>0</v>
      </c>
      <c r="KR33" s="120">
        <f t="shared" si="123"/>
        <v>0</v>
      </c>
      <c r="KS33" s="120">
        <f t="shared" si="123"/>
        <v>0</v>
      </c>
      <c r="KT33" s="120">
        <f t="shared" si="123"/>
        <v>0</v>
      </c>
      <c r="KU33" s="120">
        <f t="shared" si="123"/>
        <v>0</v>
      </c>
      <c r="KV33" s="120">
        <f t="shared" si="123"/>
        <v>0</v>
      </c>
      <c r="KW33" s="120">
        <f t="shared" si="123"/>
        <v>0</v>
      </c>
      <c r="KX33" s="120">
        <f t="shared" si="123"/>
        <v>0</v>
      </c>
      <c r="KY33" s="120">
        <f t="shared" si="123"/>
        <v>0</v>
      </c>
      <c r="KZ33" s="120">
        <f t="shared" si="123"/>
        <v>0</v>
      </c>
      <c r="LA33" s="120">
        <f t="shared" si="123"/>
        <v>0</v>
      </c>
      <c r="LB33" s="120">
        <f t="shared" si="123"/>
        <v>0</v>
      </c>
      <c r="LC33" s="120">
        <f t="shared" si="123"/>
        <v>0</v>
      </c>
      <c r="LD33" s="120">
        <f t="shared" si="123"/>
        <v>0</v>
      </c>
      <c r="LE33" s="120">
        <f t="shared" si="123"/>
        <v>0</v>
      </c>
      <c r="LF33" s="120">
        <f t="shared" si="123"/>
        <v>0</v>
      </c>
      <c r="LG33" s="120">
        <f t="shared" si="123"/>
        <v>0</v>
      </c>
      <c r="LH33" s="120">
        <f t="shared" si="123"/>
        <v>0</v>
      </c>
      <c r="LI33" s="6"/>
      <c r="LJ33" s="6"/>
    </row>
    <row r="34" spans="1:322" ht="7.05" customHeight="1" x14ac:dyDescent="0.25">
      <c r="A34" s="6"/>
      <c r="B34" s="6"/>
      <c r="C34" s="6"/>
      <c r="D34" s="6"/>
      <c r="E34" s="116"/>
      <c r="F34" s="6"/>
      <c r="G34" s="6"/>
      <c r="H34" s="6"/>
      <c r="I34" s="6"/>
      <c r="J34" s="6"/>
      <c r="K34" s="117"/>
      <c r="L34" s="6"/>
      <c r="M34" s="118"/>
      <c r="N34" s="6"/>
      <c r="O34" s="119"/>
      <c r="P34" s="6"/>
      <c r="Q34" s="6"/>
      <c r="R34" s="115"/>
      <c r="S34" s="6"/>
      <c r="T34" s="6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  <c r="LA34" s="115"/>
      <c r="LB34" s="115"/>
      <c r="LC34" s="115"/>
      <c r="LD34" s="115"/>
      <c r="LE34" s="115"/>
      <c r="LF34" s="115"/>
      <c r="LG34" s="115"/>
      <c r="LH34" s="115"/>
      <c r="LI34" s="6"/>
      <c r="LJ34" s="6"/>
    </row>
    <row r="35" spans="1:322" x14ac:dyDescent="0.25">
      <c r="A35" s="6"/>
      <c r="B35" s="6"/>
      <c r="C35" s="6"/>
      <c r="D35" s="6"/>
      <c r="E35" s="126" t="str">
        <f>kpi!$E$53</f>
        <v>Объем поступлений кредитных средств</v>
      </c>
      <c r="F35" s="6"/>
      <c r="G35" s="6"/>
      <c r="H35" s="6"/>
      <c r="I35" s="6"/>
      <c r="J35" s="6"/>
      <c r="K35" s="117" t="str">
        <f>IF($E35="","",INDEX(kpi!$H:$H,SUMIFS(kpi!$B:$B,kpi!$E:$E,$E35)))</f>
        <v>тыс.руб.</v>
      </c>
      <c r="L35" s="6"/>
      <c r="M35" s="118"/>
      <c r="N35" s="6"/>
      <c r="O35" s="119"/>
      <c r="P35" s="6"/>
      <c r="Q35" s="6"/>
      <c r="R35" s="121">
        <f>SUMIFS($T35:$LI35,$T$1:$LI$1,"&lt;="&amp;MAX($1:$1),$T$1:$LI$1,"&gt;="&amp;1)</f>
        <v>42326.779661016953</v>
      </c>
      <c r="S35" s="6"/>
      <c r="T35" s="6"/>
      <c r="U35" s="121">
        <f>IF(U$10="",0,IF(T47+U27&lt;0,-(T47+U27),0))</f>
        <v>400</v>
      </c>
      <c r="V35" s="121">
        <f>IF(V$10="",0,IF(U47+V27&lt;0,-(U47+V27),0))</f>
        <v>1216.638418079096</v>
      </c>
      <c r="W35" s="121">
        <f t="shared" ref="W35:CH35" si="124">IF(W$10="",0,IF(V47+W27&lt;0,-(V47+W27),0))</f>
        <v>1919.2090395480229</v>
      </c>
      <c r="X35" s="121">
        <f t="shared" si="124"/>
        <v>2785.7175141242938</v>
      </c>
      <c r="Y35" s="121">
        <f t="shared" si="124"/>
        <v>4409.0960451977398</v>
      </c>
      <c r="Z35" s="121">
        <f t="shared" si="124"/>
        <v>3220.2711864406779</v>
      </c>
      <c r="AA35" s="121">
        <f t="shared" si="124"/>
        <v>5933.1073446327682</v>
      </c>
      <c r="AB35" s="121">
        <f t="shared" si="124"/>
        <v>3129.1807909604522</v>
      </c>
      <c r="AC35" s="121">
        <f t="shared" si="124"/>
        <v>5929.8305084745762</v>
      </c>
      <c r="AD35" s="121">
        <f t="shared" si="124"/>
        <v>13383.728813559323</v>
      </c>
      <c r="AE35" s="121">
        <f t="shared" si="124"/>
        <v>0</v>
      </c>
      <c r="AF35" s="121">
        <f t="shared" si="124"/>
        <v>0</v>
      </c>
      <c r="AG35" s="121">
        <f t="shared" si="124"/>
        <v>0</v>
      </c>
      <c r="AH35" s="121">
        <f t="shared" si="124"/>
        <v>0</v>
      </c>
      <c r="AI35" s="121">
        <f t="shared" si="124"/>
        <v>0</v>
      </c>
      <c r="AJ35" s="121">
        <f t="shared" si="124"/>
        <v>0</v>
      </c>
      <c r="AK35" s="121">
        <f t="shared" si="124"/>
        <v>0</v>
      </c>
      <c r="AL35" s="121">
        <f t="shared" si="124"/>
        <v>0</v>
      </c>
      <c r="AM35" s="121">
        <f t="shared" si="124"/>
        <v>0</v>
      </c>
      <c r="AN35" s="121">
        <f t="shared" si="124"/>
        <v>0</v>
      </c>
      <c r="AO35" s="121">
        <f t="shared" si="124"/>
        <v>0</v>
      </c>
      <c r="AP35" s="121">
        <f t="shared" si="124"/>
        <v>0</v>
      </c>
      <c r="AQ35" s="121">
        <f t="shared" si="124"/>
        <v>0</v>
      </c>
      <c r="AR35" s="121">
        <f t="shared" si="124"/>
        <v>0</v>
      </c>
      <c r="AS35" s="121">
        <f t="shared" si="124"/>
        <v>0</v>
      </c>
      <c r="AT35" s="121">
        <f t="shared" si="124"/>
        <v>0</v>
      </c>
      <c r="AU35" s="121">
        <f t="shared" si="124"/>
        <v>0</v>
      </c>
      <c r="AV35" s="121">
        <f t="shared" si="124"/>
        <v>0</v>
      </c>
      <c r="AW35" s="121">
        <f t="shared" si="124"/>
        <v>0</v>
      </c>
      <c r="AX35" s="121">
        <f t="shared" si="124"/>
        <v>0</v>
      </c>
      <c r="AY35" s="121">
        <f t="shared" si="124"/>
        <v>0</v>
      </c>
      <c r="AZ35" s="121">
        <f t="shared" si="124"/>
        <v>0</v>
      </c>
      <c r="BA35" s="121">
        <f t="shared" si="124"/>
        <v>0</v>
      </c>
      <c r="BB35" s="121">
        <f t="shared" si="124"/>
        <v>0</v>
      </c>
      <c r="BC35" s="121">
        <f t="shared" si="124"/>
        <v>0</v>
      </c>
      <c r="BD35" s="121">
        <f t="shared" si="124"/>
        <v>0</v>
      </c>
      <c r="BE35" s="121">
        <f t="shared" si="124"/>
        <v>0</v>
      </c>
      <c r="BF35" s="121">
        <f t="shared" si="124"/>
        <v>0</v>
      </c>
      <c r="BG35" s="121">
        <f t="shared" si="124"/>
        <v>0</v>
      </c>
      <c r="BH35" s="121">
        <f t="shared" si="124"/>
        <v>0</v>
      </c>
      <c r="BI35" s="121">
        <f t="shared" si="124"/>
        <v>0</v>
      </c>
      <c r="BJ35" s="121">
        <f t="shared" si="124"/>
        <v>0</v>
      </c>
      <c r="BK35" s="121">
        <f t="shared" si="124"/>
        <v>0</v>
      </c>
      <c r="BL35" s="121">
        <f t="shared" si="124"/>
        <v>0</v>
      </c>
      <c r="BM35" s="121">
        <f t="shared" si="124"/>
        <v>0</v>
      </c>
      <c r="BN35" s="121">
        <f t="shared" si="124"/>
        <v>0</v>
      </c>
      <c r="BO35" s="121">
        <f t="shared" si="124"/>
        <v>0</v>
      </c>
      <c r="BP35" s="121">
        <f t="shared" si="124"/>
        <v>0</v>
      </c>
      <c r="BQ35" s="121">
        <f t="shared" si="124"/>
        <v>0</v>
      </c>
      <c r="BR35" s="121">
        <f t="shared" si="124"/>
        <v>0</v>
      </c>
      <c r="BS35" s="121">
        <f t="shared" si="124"/>
        <v>0</v>
      </c>
      <c r="BT35" s="121">
        <f t="shared" si="124"/>
        <v>0</v>
      </c>
      <c r="BU35" s="121">
        <f t="shared" si="124"/>
        <v>0</v>
      </c>
      <c r="BV35" s="121">
        <f t="shared" si="124"/>
        <v>0</v>
      </c>
      <c r="BW35" s="121">
        <f t="shared" si="124"/>
        <v>0</v>
      </c>
      <c r="BX35" s="121">
        <f t="shared" si="124"/>
        <v>0</v>
      </c>
      <c r="BY35" s="121">
        <f t="shared" si="124"/>
        <v>0</v>
      </c>
      <c r="BZ35" s="121">
        <f t="shared" si="124"/>
        <v>0</v>
      </c>
      <c r="CA35" s="121">
        <f t="shared" si="124"/>
        <v>0</v>
      </c>
      <c r="CB35" s="121">
        <f t="shared" si="124"/>
        <v>0</v>
      </c>
      <c r="CC35" s="121">
        <f t="shared" si="124"/>
        <v>0</v>
      </c>
      <c r="CD35" s="121">
        <f t="shared" si="124"/>
        <v>0</v>
      </c>
      <c r="CE35" s="121">
        <f t="shared" si="124"/>
        <v>0</v>
      </c>
      <c r="CF35" s="121">
        <f t="shared" si="124"/>
        <v>0</v>
      </c>
      <c r="CG35" s="121">
        <f t="shared" si="124"/>
        <v>0</v>
      </c>
      <c r="CH35" s="121">
        <f t="shared" si="124"/>
        <v>0</v>
      </c>
      <c r="CI35" s="121">
        <f t="shared" ref="CI35:ET35" si="125">IF(CI$10="",0,IF(CH47+CI27&lt;0,-(CH47+CI27),0))</f>
        <v>0</v>
      </c>
      <c r="CJ35" s="121">
        <f t="shared" si="125"/>
        <v>0</v>
      </c>
      <c r="CK35" s="121">
        <f t="shared" si="125"/>
        <v>0</v>
      </c>
      <c r="CL35" s="121">
        <f t="shared" si="125"/>
        <v>0</v>
      </c>
      <c r="CM35" s="121">
        <f t="shared" si="125"/>
        <v>0</v>
      </c>
      <c r="CN35" s="121">
        <f t="shared" si="125"/>
        <v>0</v>
      </c>
      <c r="CO35" s="121">
        <f t="shared" si="125"/>
        <v>0</v>
      </c>
      <c r="CP35" s="121">
        <f t="shared" si="125"/>
        <v>0</v>
      </c>
      <c r="CQ35" s="121">
        <f t="shared" si="125"/>
        <v>0</v>
      </c>
      <c r="CR35" s="121">
        <f t="shared" si="125"/>
        <v>0</v>
      </c>
      <c r="CS35" s="121">
        <f t="shared" si="125"/>
        <v>0</v>
      </c>
      <c r="CT35" s="121">
        <f t="shared" si="125"/>
        <v>0</v>
      </c>
      <c r="CU35" s="121">
        <f t="shared" si="125"/>
        <v>0</v>
      </c>
      <c r="CV35" s="121">
        <f t="shared" si="125"/>
        <v>0</v>
      </c>
      <c r="CW35" s="121">
        <f t="shared" si="125"/>
        <v>0</v>
      </c>
      <c r="CX35" s="121">
        <f t="shared" si="125"/>
        <v>0</v>
      </c>
      <c r="CY35" s="121">
        <f t="shared" si="125"/>
        <v>0</v>
      </c>
      <c r="CZ35" s="121">
        <f t="shared" si="125"/>
        <v>0</v>
      </c>
      <c r="DA35" s="121">
        <f t="shared" si="125"/>
        <v>0</v>
      </c>
      <c r="DB35" s="121">
        <f t="shared" si="125"/>
        <v>0</v>
      </c>
      <c r="DC35" s="121">
        <f t="shared" si="125"/>
        <v>0</v>
      </c>
      <c r="DD35" s="121">
        <f t="shared" si="125"/>
        <v>0</v>
      </c>
      <c r="DE35" s="121">
        <f t="shared" si="125"/>
        <v>0</v>
      </c>
      <c r="DF35" s="121">
        <f t="shared" si="125"/>
        <v>0</v>
      </c>
      <c r="DG35" s="121">
        <f t="shared" si="125"/>
        <v>0</v>
      </c>
      <c r="DH35" s="121">
        <f t="shared" si="125"/>
        <v>0</v>
      </c>
      <c r="DI35" s="121">
        <f t="shared" si="125"/>
        <v>0</v>
      </c>
      <c r="DJ35" s="121">
        <f t="shared" si="125"/>
        <v>0</v>
      </c>
      <c r="DK35" s="121">
        <f t="shared" si="125"/>
        <v>0</v>
      </c>
      <c r="DL35" s="121">
        <f t="shared" si="125"/>
        <v>0</v>
      </c>
      <c r="DM35" s="121">
        <f t="shared" si="125"/>
        <v>0</v>
      </c>
      <c r="DN35" s="121">
        <f t="shared" si="125"/>
        <v>0</v>
      </c>
      <c r="DO35" s="121">
        <f t="shared" si="125"/>
        <v>0</v>
      </c>
      <c r="DP35" s="121">
        <f t="shared" si="125"/>
        <v>0</v>
      </c>
      <c r="DQ35" s="121">
        <f t="shared" si="125"/>
        <v>0</v>
      </c>
      <c r="DR35" s="121">
        <f t="shared" si="125"/>
        <v>0</v>
      </c>
      <c r="DS35" s="121">
        <f t="shared" si="125"/>
        <v>0</v>
      </c>
      <c r="DT35" s="121">
        <f t="shared" si="125"/>
        <v>0</v>
      </c>
      <c r="DU35" s="121">
        <f t="shared" si="125"/>
        <v>0</v>
      </c>
      <c r="DV35" s="121">
        <f t="shared" si="125"/>
        <v>0</v>
      </c>
      <c r="DW35" s="121">
        <f t="shared" si="125"/>
        <v>0</v>
      </c>
      <c r="DX35" s="121">
        <f t="shared" si="125"/>
        <v>0</v>
      </c>
      <c r="DY35" s="121">
        <f t="shared" si="125"/>
        <v>0</v>
      </c>
      <c r="DZ35" s="121">
        <f t="shared" si="125"/>
        <v>0</v>
      </c>
      <c r="EA35" s="121">
        <f t="shared" si="125"/>
        <v>0</v>
      </c>
      <c r="EB35" s="121">
        <f t="shared" si="125"/>
        <v>0</v>
      </c>
      <c r="EC35" s="121">
        <f t="shared" si="125"/>
        <v>0</v>
      </c>
      <c r="ED35" s="121">
        <f t="shared" si="125"/>
        <v>0</v>
      </c>
      <c r="EE35" s="121">
        <f t="shared" si="125"/>
        <v>0</v>
      </c>
      <c r="EF35" s="121">
        <f t="shared" si="125"/>
        <v>0</v>
      </c>
      <c r="EG35" s="121">
        <f t="shared" si="125"/>
        <v>0</v>
      </c>
      <c r="EH35" s="121">
        <f t="shared" si="125"/>
        <v>0</v>
      </c>
      <c r="EI35" s="121">
        <f t="shared" si="125"/>
        <v>0</v>
      </c>
      <c r="EJ35" s="121">
        <f t="shared" si="125"/>
        <v>0</v>
      </c>
      <c r="EK35" s="121">
        <f t="shared" si="125"/>
        <v>0</v>
      </c>
      <c r="EL35" s="121">
        <f t="shared" si="125"/>
        <v>0</v>
      </c>
      <c r="EM35" s="121">
        <f t="shared" si="125"/>
        <v>0</v>
      </c>
      <c r="EN35" s="121">
        <f t="shared" si="125"/>
        <v>0</v>
      </c>
      <c r="EO35" s="121">
        <f t="shared" si="125"/>
        <v>0</v>
      </c>
      <c r="EP35" s="121">
        <f t="shared" si="125"/>
        <v>0</v>
      </c>
      <c r="EQ35" s="121">
        <f t="shared" si="125"/>
        <v>0</v>
      </c>
      <c r="ER35" s="121">
        <f t="shared" si="125"/>
        <v>0</v>
      </c>
      <c r="ES35" s="121">
        <f t="shared" si="125"/>
        <v>0</v>
      </c>
      <c r="ET35" s="121">
        <f t="shared" si="125"/>
        <v>0</v>
      </c>
      <c r="EU35" s="121">
        <f t="shared" ref="EU35:HF35" si="126">IF(EU$10="",0,IF(ET47+EU27&lt;0,-(ET47+EU27),0))</f>
        <v>0</v>
      </c>
      <c r="EV35" s="121">
        <f t="shared" si="126"/>
        <v>0</v>
      </c>
      <c r="EW35" s="121">
        <f t="shared" si="126"/>
        <v>0</v>
      </c>
      <c r="EX35" s="121">
        <f t="shared" si="126"/>
        <v>0</v>
      </c>
      <c r="EY35" s="121">
        <f t="shared" si="126"/>
        <v>0</v>
      </c>
      <c r="EZ35" s="121">
        <f t="shared" si="126"/>
        <v>0</v>
      </c>
      <c r="FA35" s="121">
        <f t="shared" si="126"/>
        <v>0</v>
      </c>
      <c r="FB35" s="121">
        <f t="shared" si="126"/>
        <v>0</v>
      </c>
      <c r="FC35" s="121">
        <f t="shared" si="126"/>
        <v>0</v>
      </c>
      <c r="FD35" s="121">
        <f t="shared" si="126"/>
        <v>0</v>
      </c>
      <c r="FE35" s="121">
        <f t="shared" si="126"/>
        <v>0</v>
      </c>
      <c r="FF35" s="121">
        <f t="shared" si="126"/>
        <v>0</v>
      </c>
      <c r="FG35" s="121">
        <f t="shared" si="126"/>
        <v>0</v>
      </c>
      <c r="FH35" s="121">
        <f t="shared" si="126"/>
        <v>0</v>
      </c>
      <c r="FI35" s="121">
        <f t="shared" si="126"/>
        <v>0</v>
      </c>
      <c r="FJ35" s="121">
        <f t="shared" si="126"/>
        <v>0</v>
      </c>
      <c r="FK35" s="121">
        <f t="shared" si="126"/>
        <v>0</v>
      </c>
      <c r="FL35" s="121">
        <f t="shared" si="126"/>
        <v>0</v>
      </c>
      <c r="FM35" s="121">
        <f t="shared" si="126"/>
        <v>0</v>
      </c>
      <c r="FN35" s="121">
        <f t="shared" si="126"/>
        <v>0</v>
      </c>
      <c r="FO35" s="121">
        <f t="shared" si="126"/>
        <v>0</v>
      </c>
      <c r="FP35" s="121">
        <f t="shared" si="126"/>
        <v>0</v>
      </c>
      <c r="FQ35" s="121">
        <f t="shared" si="126"/>
        <v>0</v>
      </c>
      <c r="FR35" s="121">
        <f t="shared" si="126"/>
        <v>0</v>
      </c>
      <c r="FS35" s="121">
        <f t="shared" si="126"/>
        <v>0</v>
      </c>
      <c r="FT35" s="121">
        <f t="shared" si="126"/>
        <v>0</v>
      </c>
      <c r="FU35" s="121">
        <f t="shared" si="126"/>
        <v>0</v>
      </c>
      <c r="FV35" s="121">
        <f t="shared" si="126"/>
        <v>0</v>
      </c>
      <c r="FW35" s="121">
        <f t="shared" si="126"/>
        <v>0</v>
      </c>
      <c r="FX35" s="121">
        <f t="shared" si="126"/>
        <v>0</v>
      </c>
      <c r="FY35" s="121">
        <f t="shared" si="126"/>
        <v>0</v>
      </c>
      <c r="FZ35" s="121">
        <f t="shared" si="126"/>
        <v>0</v>
      </c>
      <c r="GA35" s="121">
        <f t="shared" si="126"/>
        <v>0</v>
      </c>
      <c r="GB35" s="121">
        <f t="shared" si="126"/>
        <v>0</v>
      </c>
      <c r="GC35" s="121">
        <f t="shared" si="126"/>
        <v>0</v>
      </c>
      <c r="GD35" s="121">
        <f t="shared" si="126"/>
        <v>0</v>
      </c>
      <c r="GE35" s="121">
        <f t="shared" si="126"/>
        <v>0</v>
      </c>
      <c r="GF35" s="121">
        <f t="shared" si="126"/>
        <v>0</v>
      </c>
      <c r="GG35" s="121">
        <f t="shared" si="126"/>
        <v>0</v>
      </c>
      <c r="GH35" s="121">
        <f t="shared" si="126"/>
        <v>0</v>
      </c>
      <c r="GI35" s="121">
        <f t="shared" si="126"/>
        <v>0</v>
      </c>
      <c r="GJ35" s="121">
        <f t="shared" si="126"/>
        <v>0</v>
      </c>
      <c r="GK35" s="121">
        <f t="shared" si="126"/>
        <v>0</v>
      </c>
      <c r="GL35" s="121">
        <f t="shared" si="126"/>
        <v>0</v>
      </c>
      <c r="GM35" s="121">
        <f t="shared" si="126"/>
        <v>0</v>
      </c>
      <c r="GN35" s="121">
        <f t="shared" si="126"/>
        <v>0</v>
      </c>
      <c r="GO35" s="121">
        <f t="shared" si="126"/>
        <v>0</v>
      </c>
      <c r="GP35" s="121">
        <f t="shared" si="126"/>
        <v>0</v>
      </c>
      <c r="GQ35" s="121">
        <f t="shared" si="126"/>
        <v>0</v>
      </c>
      <c r="GR35" s="121">
        <f t="shared" si="126"/>
        <v>0</v>
      </c>
      <c r="GS35" s="121">
        <f t="shared" si="126"/>
        <v>0</v>
      </c>
      <c r="GT35" s="121">
        <f t="shared" si="126"/>
        <v>0</v>
      </c>
      <c r="GU35" s="121">
        <f t="shared" si="126"/>
        <v>0</v>
      </c>
      <c r="GV35" s="121">
        <f t="shared" si="126"/>
        <v>0</v>
      </c>
      <c r="GW35" s="121">
        <f t="shared" si="126"/>
        <v>0</v>
      </c>
      <c r="GX35" s="121">
        <f t="shared" si="126"/>
        <v>0</v>
      </c>
      <c r="GY35" s="121">
        <f t="shared" si="126"/>
        <v>0</v>
      </c>
      <c r="GZ35" s="121">
        <f t="shared" si="126"/>
        <v>0</v>
      </c>
      <c r="HA35" s="121">
        <f t="shared" si="126"/>
        <v>0</v>
      </c>
      <c r="HB35" s="121">
        <f t="shared" si="126"/>
        <v>0</v>
      </c>
      <c r="HC35" s="121">
        <f t="shared" si="126"/>
        <v>0</v>
      </c>
      <c r="HD35" s="121">
        <f t="shared" si="126"/>
        <v>0</v>
      </c>
      <c r="HE35" s="121">
        <f t="shared" si="126"/>
        <v>0</v>
      </c>
      <c r="HF35" s="121">
        <f t="shared" si="126"/>
        <v>0</v>
      </c>
      <c r="HG35" s="121">
        <f t="shared" ref="HG35:JR35" si="127">IF(HG$10="",0,IF(HF47+HG27&lt;0,-(HF47+HG27),0))</f>
        <v>0</v>
      </c>
      <c r="HH35" s="121">
        <f t="shared" si="127"/>
        <v>0</v>
      </c>
      <c r="HI35" s="121">
        <f t="shared" si="127"/>
        <v>0</v>
      </c>
      <c r="HJ35" s="121">
        <f t="shared" si="127"/>
        <v>0</v>
      </c>
      <c r="HK35" s="121">
        <f t="shared" si="127"/>
        <v>0</v>
      </c>
      <c r="HL35" s="121">
        <f t="shared" si="127"/>
        <v>0</v>
      </c>
      <c r="HM35" s="121">
        <f t="shared" si="127"/>
        <v>0</v>
      </c>
      <c r="HN35" s="121">
        <f t="shared" si="127"/>
        <v>0</v>
      </c>
      <c r="HO35" s="121">
        <f t="shared" si="127"/>
        <v>0</v>
      </c>
      <c r="HP35" s="121">
        <f t="shared" si="127"/>
        <v>0</v>
      </c>
      <c r="HQ35" s="121">
        <f t="shared" si="127"/>
        <v>0</v>
      </c>
      <c r="HR35" s="121">
        <f t="shared" si="127"/>
        <v>0</v>
      </c>
      <c r="HS35" s="121">
        <f t="shared" si="127"/>
        <v>0</v>
      </c>
      <c r="HT35" s="121">
        <f t="shared" si="127"/>
        <v>0</v>
      </c>
      <c r="HU35" s="121">
        <f t="shared" si="127"/>
        <v>0</v>
      </c>
      <c r="HV35" s="121">
        <f t="shared" si="127"/>
        <v>0</v>
      </c>
      <c r="HW35" s="121">
        <f t="shared" si="127"/>
        <v>0</v>
      </c>
      <c r="HX35" s="121">
        <f t="shared" si="127"/>
        <v>0</v>
      </c>
      <c r="HY35" s="121">
        <f t="shared" si="127"/>
        <v>0</v>
      </c>
      <c r="HZ35" s="121">
        <f t="shared" si="127"/>
        <v>0</v>
      </c>
      <c r="IA35" s="121">
        <f t="shared" si="127"/>
        <v>0</v>
      </c>
      <c r="IB35" s="121">
        <f t="shared" si="127"/>
        <v>0</v>
      </c>
      <c r="IC35" s="121">
        <f t="shared" si="127"/>
        <v>0</v>
      </c>
      <c r="ID35" s="121">
        <f t="shared" si="127"/>
        <v>0</v>
      </c>
      <c r="IE35" s="121">
        <f t="shared" si="127"/>
        <v>0</v>
      </c>
      <c r="IF35" s="121">
        <f t="shared" si="127"/>
        <v>0</v>
      </c>
      <c r="IG35" s="121">
        <f t="shared" si="127"/>
        <v>0</v>
      </c>
      <c r="IH35" s="121">
        <f t="shared" si="127"/>
        <v>0</v>
      </c>
      <c r="II35" s="121">
        <f t="shared" si="127"/>
        <v>0</v>
      </c>
      <c r="IJ35" s="121">
        <f t="shared" si="127"/>
        <v>0</v>
      </c>
      <c r="IK35" s="121">
        <f t="shared" si="127"/>
        <v>0</v>
      </c>
      <c r="IL35" s="121">
        <f t="shared" si="127"/>
        <v>0</v>
      </c>
      <c r="IM35" s="121">
        <f t="shared" si="127"/>
        <v>0</v>
      </c>
      <c r="IN35" s="121">
        <f t="shared" si="127"/>
        <v>0</v>
      </c>
      <c r="IO35" s="121">
        <f t="shared" si="127"/>
        <v>0</v>
      </c>
      <c r="IP35" s="121">
        <f t="shared" si="127"/>
        <v>0</v>
      </c>
      <c r="IQ35" s="121">
        <f t="shared" si="127"/>
        <v>0</v>
      </c>
      <c r="IR35" s="121">
        <f t="shared" si="127"/>
        <v>0</v>
      </c>
      <c r="IS35" s="121">
        <f t="shared" si="127"/>
        <v>0</v>
      </c>
      <c r="IT35" s="121">
        <f t="shared" si="127"/>
        <v>0</v>
      </c>
      <c r="IU35" s="121">
        <f t="shared" si="127"/>
        <v>0</v>
      </c>
      <c r="IV35" s="121">
        <f t="shared" si="127"/>
        <v>0</v>
      </c>
      <c r="IW35" s="121">
        <f t="shared" si="127"/>
        <v>0</v>
      </c>
      <c r="IX35" s="121">
        <f t="shared" si="127"/>
        <v>0</v>
      </c>
      <c r="IY35" s="121">
        <f t="shared" si="127"/>
        <v>0</v>
      </c>
      <c r="IZ35" s="121">
        <f t="shared" si="127"/>
        <v>0</v>
      </c>
      <c r="JA35" s="121">
        <f t="shared" si="127"/>
        <v>0</v>
      </c>
      <c r="JB35" s="121">
        <f t="shared" si="127"/>
        <v>0</v>
      </c>
      <c r="JC35" s="121">
        <f t="shared" si="127"/>
        <v>0</v>
      </c>
      <c r="JD35" s="121">
        <f t="shared" si="127"/>
        <v>0</v>
      </c>
      <c r="JE35" s="121">
        <f t="shared" si="127"/>
        <v>0</v>
      </c>
      <c r="JF35" s="121">
        <f t="shared" si="127"/>
        <v>0</v>
      </c>
      <c r="JG35" s="121">
        <f t="shared" si="127"/>
        <v>0</v>
      </c>
      <c r="JH35" s="121">
        <f t="shared" si="127"/>
        <v>0</v>
      </c>
      <c r="JI35" s="121">
        <f t="shared" si="127"/>
        <v>0</v>
      </c>
      <c r="JJ35" s="121">
        <f t="shared" si="127"/>
        <v>0</v>
      </c>
      <c r="JK35" s="121">
        <f t="shared" si="127"/>
        <v>0</v>
      </c>
      <c r="JL35" s="121">
        <f t="shared" si="127"/>
        <v>0</v>
      </c>
      <c r="JM35" s="121">
        <f t="shared" si="127"/>
        <v>0</v>
      </c>
      <c r="JN35" s="121">
        <f t="shared" si="127"/>
        <v>0</v>
      </c>
      <c r="JO35" s="121">
        <f t="shared" si="127"/>
        <v>0</v>
      </c>
      <c r="JP35" s="121">
        <f t="shared" si="127"/>
        <v>0</v>
      </c>
      <c r="JQ35" s="121">
        <f t="shared" si="127"/>
        <v>0</v>
      </c>
      <c r="JR35" s="121">
        <f t="shared" si="127"/>
        <v>0</v>
      </c>
      <c r="JS35" s="121">
        <f t="shared" ref="JS35:LG35" si="128">IF(JS$10="",0,IF(JR47+JS27&lt;0,-(JR47+JS27),0))</f>
        <v>0</v>
      </c>
      <c r="JT35" s="121">
        <f t="shared" si="128"/>
        <v>0</v>
      </c>
      <c r="JU35" s="121">
        <f t="shared" si="128"/>
        <v>0</v>
      </c>
      <c r="JV35" s="121">
        <f t="shared" si="128"/>
        <v>0</v>
      </c>
      <c r="JW35" s="121">
        <f t="shared" si="128"/>
        <v>0</v>
      </c>
      <c r="JX35" s="121">
        <f t="shared" si="128"/>
        <v>0</v>
      </c>
      <c r="JY35" s="121">
        <f t="shared" si="128"/>
        <v>0</v>
      </c>
      <c r="JZ35" s="121">
        <f t="shared" si="128"/>
        <v>0</v>
      </c>
      <c r="KA35" s="121">
        <f t="shared" si="128"/>
        <v>0</v>
      </c>
      <c r="KB35" s="121">
        <f t="shared" si="128"/>
        <v>0</v>
      </c>
      <c r="KC35" s="121">
        <f t="shared" si="128"/>
        <v>0</v>
      </c>
      <c r="KD35" s="121">
        <f t="shared" si="128"/>
        <v>0</v>
      </c>
      <c r="KE35" s="121">
        <f t="shared" si="128"/>
        <v>0</v>
      </c>
      <c r="KF35" s="121">
        <f t="shared" si="128"/>
        <v>0</v>
      </c>
      <c r="KG35" s="121">
        <f t="shared" si="128"/>
        <v>0</v>
      </c>
      <c r="KH35" s="121">
        <f t="shared" si="128"/>
        <v>0</v>
      </c>
      <c r="KI35" s="121">
        <f t="shared" si="128"/>
        <v>0</v>
      </c>
      <c r="KJ35" s="121">
        <f t="shared" si="128"/>
        <v>0</v>
      </c>
      <c r="KK35" s="121">
        <f t="shared" si="128"/>
        <v>0</v>
      </c>
      <c r="KL35" s="121">
        <f t="shared" si="128"/>
        <v>0</v>
      </c>
      <c r="KM35" s="121">
        <f t="shared" si="128"/>
        <v>0</v>
      </c>
      <c r="KN35" s="121">
        <f t="shared" si="128"/>
        <v>0</v>
      </c>
      <c r="KO35" s="121">
        <f t="shared" si="128"/>
        <v>0</v>
      </c>
      <c r="KP35" s="121">
        <f t="shared" si="128"/>
        <v>0</v>
      </c>
      <c r="KQ35" s="121">
        <f t="shared" si="128"/>
        <v>0</v>
      </c>
      <c r="KR35" s="121">
        <f t="shared" si="128"/>
        <v>0</v>
      </c>
      <c r="KS35" s="121">
        <f t="shared" si="128"/>
        <v>0</v>
      </c>
      <c r="KT35" s="121">
        <f t="shared" si="128"/>
        <v>0</v>
      </c>
      <c r="KU35" s="121">
        <f t="shared" si="128"/>
        <v>0</v>
      </c>
      <c r="KV35" s="121">
        <f t="shared" si="128"/>
        <v>0</v>
      </c>
      <c r="KW35" s="121">
        <f t="shared" si="128"/>
        <v>0</v>
      </c>
      <c r="KX35" s="121">
        <f t="shared" si="128"/>
        <v>0</v>
      </c>
      <c r="KY35" s="121">
        <f t="shared" si="128"/>
        <v>0</v>
      </c>
      <c r="KZ35" s="121">
        <f t="shared" si="128"/>
        <v>0</v>
      </c>
      <c r="LA35" s="121">
        <f t="shared" si="128"/>
        <v>0</v>
      </c>
      <c r="LB35" s="121">
        <f t="shared" si="128"/>
        <v>0</v>
      </c>
      <c r="LC35" s="121">
        <f t="shared" si="128"/>
        <v>0</v>
      </c>
      <c r="LD35" s="121">
        <f t="shared" si="128"/>
        <v>0</v>
      </c>
      <c r="LE35" s="121">
        <f t="shared" si="128"/>
        <v>0</v>
      </c>
      <c r="LF35" s="121">
        <f t="shared" si="128"/>
        <v>0</v>
      </c>
      <c r="LG35" s="121">
        <f t="shared" si="128"/>
        <v>0</v>
      </c>
      <c r="LH35" s="121">
        <f t="shared" ref="LH35" si="129">IF(LH$10="",0,IF(LG47+LH27&lt;0,-(LG47+LH27),0))</f>
        <v>0</v>
      </c>
      <c r="LI35" s="6"/>
      <c r="LJ35" s="6"/>
    </row>
    <row r="36" spans="1:322" ht="7.05" customHeight="1" x14ac:dyDescent="0.25">
      <c r="A36" s="6"/>
      <c r="B36" s="6"/>
      <c r="C36" s="6"/>
      <c r="D36" s="6"/>
      <c r="E36" s="116"/>
      <c r="F36" s="6"/>
      <c r="G36" s="6"/>
      <c r="H36" s="6"/>
      <c r="I36" s="6"/>
      <c r="J36" s="6"/>
      <c r="K36" s="117"/>
      <c r="L36" s="6"/>
      <c r="M36" s="118"/>
      <c r="N36" s="6"/>
      <c r="O36" s="119"/>
      <c r="P36" s="6"/>
      <c r="Q36" s="6"/>
      <c r="R36" s="115"/>
      <c r="S36" s="6"/>
      <c r="T36" s="6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  <c r="LA36" s="115"/>
      <c r="LB36" s="115"/>
      <c r="LC36" s="115"/>
      <c r="LD36" s="115"/>
      <c r="LE36" s="115"/>
      <c r="LF36" s="115"/>
      <c r="LG36" s="115"/>
      <c r="LH36" s="115"/>
      <c r="LI36" s="6"/>
      <c r="LJ36" s="6"/>
    </row>
    <row r="37" spans="1:322" x14ac:dyDescent="0.25">
      <c r="A37" s="6"/>
      <c r="B37" s="6"/>
      <c r="C37" s="6"/>
      <c r="D37" s="6"/>
      <c r="E37" s="127" t="str">
        <f>kpi!$E$54</f>
        <v>Объем возвратов кредитных средств</v>
      </c>
      <c r="F37" s="6"/>
      <c r="G37" s="6"/>
      <c r="H37" s="6"/>
      <c r="I37" s="6"/>
      <c r="J37" s="6"/>
      <c r="K37" s="117" t="str">
        <f>IF($E37="","",INDEX(kpi!$H:$H,SUMIFS(kpi!$B:$B,kpi!$E:$E,$E37)))</f>
        <v>тыс.руб.</v>
      </c>
      <c r="L37" s="6"/>
      <c r="M37" s="118"/>
      <c r="N37" s="6"/>
      <c r="O37" s="119"/>
      <c r="P37" s="6"/>
      <c r="Q37" s="6"/>
      <c r="R37" s="122">
        <f>SUMIFS($T37:$LI37,$T$1:$LI$1,"&lt;="&amp;MAX($1:$1),$T$1:$LI$1,"&gt;="&amp;1)</f>
        <v>42326.779661016946</v>
      </c>
      <c r="S37" s="6"/>
      <c r="T37" s="6"/>
      <c r="U37" s="122">
        <v>0</v>
      </c>
      <c r="V37" s="122">
        <f>IF(V$10="",0,IF(AND(V27-V45&gt;0,V27-V45&lt;U41),V27-V45,IF(AND(V27-V45&gt;0,V27-V45&gt;U41),U41,0)))</f>
        <v>0</v>
      </c>
      <c r="W37" s="122">
        <f t="shared" ref="W37:CH37" si="130">IF(W$10="",0,IF(AND(W27-W45&gt;0,W27-W45&lt;V41),W27-W45,IF(AND(W27-W45&gt;0,W27-W45&gt;V41),V41,0)))</f>
        <v>0</v>
      </c>
      <c r="X37" s="122">
        <f>IF(X$10="",0,IF(AND(X27-X45&gt;0,X27-X45&lt;W41),X27-X45,IF(AND(X27-X45&gt;0,X27-X45&gt;W41),W41,0)))</f>
        <v>0</v>
      </c>
      <c r="Y37" s="122">
        <f>IF(Y$10="",0,IF(AND(Y27-Y45&gt;0,Y27-Y45&lt;X41),Y27-Y45,IF(AND(Y27-Y45&gt;0,Y27-Y45&gt;X41),X41,0)))</f>
        <v>0</v>
      </c>
      <c r="Z37" s="122">
        <f t="shared" si="130"/>
        <v>0</v>
      </c>
      <c r="AA37" s="122">
        <f t="shared" si="130"/>
        <v>0</v>
      </c>
      <c r="AB37" s="122">
        <f t="shared" si="130"/>
        <v>0</v>
      </c>
      <c r="AC37" s="122">
        <f t="shared" si="130"/>
        <v>0</v>
      </c>
      <c r="AD37" s="122">
        <f t="shared" si="130"/>
        <v>0</v>
      </c>
      <c r="AE37" s="122">
        <f t="shared" si="130"/>
        <v>0</v>
      </c>
      <c r="AF37" s="122">
        <f t="shared" si="130"/>
        <v>0</v>
      </c>
      <c r="AG37" s="122">
        <f t="shared" si="130"/>
        <v>0</v>
      </c>
      <c r="AH37" s="122">
        <f t="shared" si="130"/>
        <v>0</v>
      </c>
      <c r="AI37" s="122">
        <f t="shared" si="130"/>
        <v>0</v>
      </c>
      <c r="AJ37" s="122">
        <f t="shared" si="130"/>
        <v>384.27934056861272</v>
      </c>
      <c r="AK37" s="122">
        <f t="shared" si="130"/>
        <v>416.91316754369666</v>
      </c>
      <c r="AL37" s="122">
        <f t="shared" si="130"/>
        <v>357.3366196980727</v>
      </c>
      <c r="AM37" s="122">
        <f t="shared" si="130"/>
        <v>290.83301610939475</v>
      </c>
      <c r="AN37" s="122">
        <f t="shared" si="130"/>
        <v>90.090670814467728</v>
      </c>
      <c r="AO37" s="122">
        <f t="shared" si="130"/>
        <v>106.60983505645629</v>
      </c>
      <c r="AP37" s="122">
        <f t="shared" si="130"/>
        <v>0</v>
      </c>
      <c r="AQ37" s="122">
        <f t="shared" si="130"/>
        <v>0</v>
      </c>
      <c r="AR37" s="122">
        <f t="shared" si="130"/>
        <v>73.546841646256382</v>
      </c>
      <c r="AS37" s="122">
        <f t="shared" si="130"/>
        <v>221.788915277672</v>
      </c>
      <c r="AT37" s="122">
        <f t="shared" si="130"/>
        <v>314.26895525129135</v>
      </c>
      <c r="AU37" s="122">
        <f t="shared" si="130"/>
        <v>371.61385147624333</v>
      </c>
      <c r="AV37" s="122">
        <f t="shared" si="130"/>
        <v>516.55252303202781</v>
      </c>
      <c r="AW37" s="122">
        <f t="shared" si="130"/>
        <v>451.59594932293237</v>
      </c>
      <c r="AX37" s="122">
        <f t="shared" si="130"/>
        <v>390.3757139670297</v>
      </c>
      <c r="AY37" s="122">
        <f t="shared" si="130"/>
        <v>322.1842818815295</v>
      </c>
      <c r="AZ37" s="122">
        <f t="shared" si="130"/>
        <v>115.92077250352634</v>
      </c>
      <c r="BA37" s="122">
        <f t="shared" si="130"/>
        <v>133.28946851872752</v>
      </c>
      <c r="BB37" s="122">
        <f t="shared" si="130"/>
        <v>0</v>
      </c>
      <c r="BC37" s="122">
        <f t="shared" si="130"/>
        <v>28.693675899554705</v>
      </c>
      <c r="BD37" s="122">
        <f t="shared" si="130"/>
        <v>119.4978534786261</v>
      </c>
      <c r="BE37" s="122">
        <f t="shared" si="130"/>
        <v>253.36358919745589</v>
      </c>
      <c r="BF37" s="122">
        <f t="shared" si="130"/>
        <v>348.95460446757977</v>
      </c>
      <c r="BG37" s="122">
        <f t="shared" si="130"/>
        <v>408.3839958682413</v>
      </c>
      <c r="BH37" s="122">
        <f t="shared" si="130"/>
        <v>557.98748924489962</v>
      </c>
      <c r="BI37" s="122">
        <f t="shared" si="130"/>
        <v>491.53360979241495</v>
      </c>
      <c r="BJ37" s="122">
        <f t="shared" si="130"/>
        <v>428.93217499895525</v>
      </c>
      <c r="BK37" s="122">
        <f t="shared" si="130"/>
        <v>346.16258726188448</v>
      </c>
      <c r="BL37" s="122">
        <f t="shared" si="130"/>
        <v>138.21881930100631</v>
      </c>
      <c r="BM37" s="122">
        <f t="shared" si="130"/>
        <v>156.00429823170055</v>
      </c>
      <c r="BN37" s="122">
        <f t="shared" si="130"/>
        <v>11.179834356617789</v>
      </c>
      <c r="BO37" s="122">
        <f t="shared" si="130"/>
        <v>58.730057595158087</v>
      </c>
      <c r="BP37" s="122">
        <f t="shared" si="130"/>
        <v>142.24155619578221</v>
      </c>
      <c r="BQ37" s="122">
        <f t="shared" si="130"/>
        <v>278.68729482092203</v>
      </c>
      <c r="BR37" s="122">
        <f t="shared" si="130"/>
        <v>376.14841784955388</v>
      </c>
      <c r="BS37" s="122">
        <f t="shared" si="130"/>
        <v>436.77723428901095</v>
      </c>
      <c r="BT37" s="122">
        <f t="shared" si="130"/>
        <v>589.25384459173824</v>
      </c>
      <c r="BU37" s="122">
        <f t="shared" si="130"/>
        <v>521.66412832741332</v>
      </c>
      <c r="BV37" s="122">
        <f t="shared" si="130"/>
        <v>457.99870400601583</v>
      </c>
      <c r="BW37" s="122">
        <f t="shared" si="130"/>
        <v>387.46702994255179</v>
      </c>
      <c r="BX37" s="122">
        <f t="shared" si="130"/>
        <v>171.24028378064941</v>
      </c>
      <c r="BY37" s="122">
        <f t="shared" si="130"/>
        <v>189.74896615845637</v>
      </c>
      <c r="BZ37" s="122">
        <f t="shared" si="130"/>
        <v>40.770721475043274</v>
      </c>
      <c r="CA37" s="122">
        <f t="shared" si="130"/>
        <v>89.93972819343935</v>
      </c>
      <c r="CB37" s="122">
        <f t="shared" si="130"/>
        <v>176.15018193045279</v>
      </c>
      <c r="CC37" s="122">
        <f t="shared" si="130"/>
        <v>316.88424608475736</v>
      </c>
      <c r="CD37" s="122">
        <f t="shared" si="130"/>
        <v>417.46550923914288</v>
      </c>
      <c r="CE37" s="122">
        <f t="shared" si="130"/>
        <v>480.11085962031166</v>
      </c>
      <c r="CF37" s="122">
        <f t="shared" si="130"/>
        <v>637.36081072074842</v>
      </c>
      <c r="CG37" s="122">
        <f t="shared" si="130"/>
        <v>567.94382860165445</v>
      </c>
      <c r="CH37" s="122">
        <f t="shared" si="130"/>
        <v>502.57026051132857</v>
      </c>
      <c r="CI37" s="122">
        <f t="shared" ref="CI37:ET37" si="131">IF(CI$10="",0,IF(AND(CI27-CI45&gt;0,CI27-CI45&lt;CH41),CI27-CI45,IF(AND(CI27-CI45&gt;0,CI27-CI45&gt;CH41),CH41,0)))</f>
        <v>430.12585877647507</v>
      </c>
      <c r="CJ37" s="122">
        <f t="shared" si="131"/>
        <v>207.61694671215923</v>
      </c>
      <c r="CK37" s="122">
        <f t="shared" si="131"/>
        <v>226.88695039834437</v>
      </c>
      <c r="CL37" s="122">
        <f t="shared" si="131"/>
        <v>73.646854069920096</v>
      </c>
      <c r="CM37" s="122">
        <f t="shared" si="131"/>
        <v>124.49987212950651</v>
      </c>
      <c r="CN37" s="122">
        <f t="shared" si="131"/>
        <v>213.5070367306464</v>
      </c>
      <c r="CO37" s="122">
        <f t="shared" si="131"/>
        <v>358.67498692538732</v>
      </c>
      <c r="CP37" s="122">
        <f t="shared" si="131"/>
        <v>462.48702978929612</v>
      </c>
      <c r="CQ37" s="122">
        <f t="shared" si="131"/>
        <v>527.22657111573108</v>
      </c>
      <c r="CR37" s="122">
        <f t="shared" si="131"/>
        <v>689.41035080706126</v>
      </c>
      <c r="CS37" s="122">
        <f t="shared" si="131"/>
        <v>618.12869999737279</v>
      </c>
      <c r="CT37" s="122">
        <f t="shared" si="131"/>
        <v>551.01328753012774</v>
      </c>
      <c r="CU37" s="122">
        <f t="shared" si="131"/>
        <v>435.37719765632812</v>
      </c>
      <c r="CV37" s="122">
        <f t="shared" si="131"/>
        <v>220.05341745656187</v>
      </c>
      <c r="CW37" s="122">
        <f t="shared" si="131"/>
        <v>239.23775803464724</v>
      </c>
      <c r="CX37" s="122">
        <f t="shared" si="131"/>
        <v>86.346593736185696</v>
      </c>
      <c r="CY37" s="122">
        <f t="shared" si="131"/>
        <v>137.03170415440678</v>
      </c>
      <c r="CZ37" s="122">
        <f t="shared" si="131"/>
        <v>225.77331933862189</v>
      </c>
      <c r="DA37" s="122">
        <f t="shared" si="131"/>
        <v>370.53257136743798</v>
      </c>
      <c r="DB37" s="122">
        <f t="shared" si="131"/>
        <v>474.03910858072743</v>
      </c>
      <c r="DC37" s="122">
        <f t="shared" si="131"/>
        <v>538.57055128927368</v>
      </c>
      <c r="DD37" s="122">
        <f t="shared" si="131"/>
        <v>700.29873793791421</v>
      </c>
      <c r="DE37" s="122">
        <f t="shared" si="131"/>
        <v>629.14996473473252</v>
      </c>
      <c r="DF37" s="122">
        <f t="shared" si="131"/>
        <v>562.15555045152166</v>
      </c>
      <c r="DG37" s="122">
        <f t="shared" si="131"/>
        <v>475.64881703251001</v>
      </c>
      <c r="DH37" s="122">
        <f t="shared" si="131"/>
        <v>251.74230348051037</v>
      </c>
      <c r="DI37" s="122">
        <f t="shared" si="131"/>
        <v>271.79128863289134</v>
      </c>
      <c r="DJ37" s="122">
        <f t="shared" si="131"/>
        <v>116.33063519208122</v>
      </c>
      <c r="DK37" s="122">
        <f t="shared" si="131"/>
        <v>168.52525083162067</v>
      </c>
      <c r="DL37" s="122">
        <f t="shared" si="131"/>
        <v>259.54506371807935</v>
      </c>
      <c r="DM37" s="122">
        <f t="shared" si="131"/>
        <v>407.71052312638176</v>
      </c>
      <c r="DN37" s="122">
        <f t="shared" si="131"/>
        <v>513.80596596712621</v>
      </c>
      <c r="DO37" s="122">
        <f t="shared" si="131"/>
        <v>580.15466162128439</v>
      </c>
      <c r="DP37" s="122">
        <f t="shared" si="131"/>
        <v>745.65198303756097</v>
      </c>
      <c r="DQ37" s="122">
        <f t="shared" si="131"/>
        <v>673.62285116520377</v>
      </c>
      <c r="DR37" s="122">
        <f t="shared" si="131"/>
        <v>605.83931106167233</v>
      </c>
      <c r="DS37" s="122">
        <f t="shared" si="131"/>
        <v>517.75468947489173</v>
      </c>
      <c r="DT37" s="122">
        <f t="shared" si="131"/>
        <v>289.58468101750395</v>
      </c>
      <c r="DU37" s="122">
        <f t="shared" si="131"/>
        <v>310.25083920854462</v>
      </c>
      <c r="DV37" s="122">
        <f t="shared" si="131"/>
        <v>151.89873629251201</v>
      </c>
      <c r="DW37" s="122">
        <f t="shared" si="131"/>
        <v>205.35659048738569</v>
      </c>
      <c r="DX37" s="122">
        <f t="shared" si="131"/>
        <v>298.41774101786609</v>
      </c>
      <c r="DY37" s="122">
        <f t="shared" si="131"/>
        <v>449.76905874391491</v>
      </c>
      <c r="DZ37" s="122">
        <f t="shared" si="131"/>
        <v>558.21058001952576</v>
      </c>
      <c r="EA37" s="122">
        <f t="shared" si="131"/>
        <v>626.11205242504957</v>
      </c>
      <c r="EB37" s="122">
        <f t="shared" si="131"/>
        <v>795.14676928742665</v>
      </c>
      <c r="EC37" s="122">
        <f t="shared" si="131"/>
        <v>721.90616300258353</v>
      </c>
      <c r="ED37" s="122">
        <f t="shared" si="131"/>
        <v>652.99773266620559</v>
      </c>
      <c r="EE37" s="122">
        <f t="shared" si="131"/>
        <v>534.20826878091054</v>
      </c>
      <c r="EF37" s="122">
        <f t="shared" si="131"/>
        <v>311.35749931873875</v>
      </c>
      <c r="EG37" s="122">
        <f t="shared" si="131"/>
        <v>332.04479321276403</v>
      </c>
      <c r="EH37" s="122">
        <f t="shared" si="131"/>
        <v>174.10292368764414</v>
      </c>
      <c r="EI37" s="122">
        <f t="shared" si="131"/>
        <v>227.51047843567164</v>
      </c>
      <c r="EJ37" s="122">
        <f t="shared" si="131"/>
        <v>320.43515497082535</v>
      </c>
      <c r="EK37" s="122">
        <f t="shared" si="131"/>
        <v>471.52319645104797</v>
      </c>
      <c r="EL37" s="122">
        <f t="shared" si="131"/>
        <v>579.79463502806277</v>
      </c>
      <c r="EM37" s="122">
        <f t="shared" si="131"/>
        <v>647.61406247971047</v>
      </c>
      <c r="EN37" s="122">
        <f t="shared" si="131"/>
        <v>816.34678248063926</v>
      </c>
      <c r="EO37" s="122">
        <f t="shared" si="131"/>
        <v>743.33076350387478</v>
      </c>
      <c r="EP37" s="122">
        <f t="shared" si="131"/>
        <v>674.63739704309955</v>
      </c>
      <c r="EQ37" s="122">
        <f t="shared" si="131"/>
        <v>585.28351478009802</v>
      </c>
      <c r="ER37" s="122">
        <f t="shared" si="131"/>
        <v>353.35474277003851</v>
      </c>
      <c r="ES37" s="122">
        <f t="shared" si="131"/>
        <v>374.68868325899138</v>
      </c>
      <c r="ET37" s="122">
        <f t="shared" si="131"/>
        <v>213.82254960624147</v>
      </c>
      <c r="EU37" s="122">
        <f t="shared" ref="EU37:HF37" si="132">IF(EU$10="",0,IF(AND(EU27-EU45&gt;0,EU27-EU45&lt;ET41),EU27-EU45,IF(AND(EU27-EU45&gt;0,EU27-EU45&gt;ET41),ET41,0)))</f>
        <v>268.53451433893713</v>
      </c>
      <c r="EV37" s="122">
        <f t="shared" si="132"/>
        <v>263.35837393793111</v>
      </c>
      <c r="EW37" s="122">
        <f t="shared" si="132"/>
        <v>0</v>
      </c>
      <c r="EX37" s="122">
        <f t="shared" si="132"/>
        <v>0</v>
      </c>
      <c r="EY37" s="122">
        <f t="shared" si="132"/>
        <v>0</v>
      </c>
      <c r="EZ37" s="122">
        <f t="shared" si="132"/>
        <v>0</v>
      </c>
      <c r="FA37" s="122">
        <f t="shared" si="132"/>
        <v>0</v>
      </c>
      <c r="FB37" s="122">
        <f t="shared" si="132"/>
        <v>0</v>
      </c>
      <c r="FC37" s="122">
        <f t="shared" si="132"/>
        <v>0</v>
      </c>
      <c r="FD37" s="122">
        <f t="shared" si="132"/>
        <v>0</v>
      </c>
      <c r="FE37" s="122">
        <f t="shared" si="132"/>
        <v>0</v>
      </c>
      <c r="FF37" s="122">
        <f t="shared" si="132"/>
        <v>0</v>
      </c>
      <c r="FG37" s="122">
        <f t="shared" si="132"/>
        <v>0</v>
      </c>
      <c r="FH37" s="122">
        <f t="shared" si="132"/>
        <v>0</v>
      </c>
      <c r="FI37" s="122">
        <f t="shared" si="132"/>
        <v>0</v>
      </c>
      <c r="FJ37" s="122">
        <f t="shared" si="132"/>
        <v>0</v>
      </c>
      <c r="FK37" s="122">
        <f t="shared" si="132"/>
        <v>0</v>
      </c>
      <c r="FL37" s="122">
        <f t="shared" si="132"/>
        <v>0</v>
      </c>
      <c r="FM37" s="122">
        <f t="shared" si="132"/>
        <v>0</v>
      </c>
      <c r="FN37" s="122">
        <f t="shared" si="132"/>
        <v>0</v>
      </c>
      <c r="FO37" s="122">
        <f t="shared" si="132"/>
        <v>0</v>
      </c>
      <c r="FP37" s="122">
        <f t="shared" si="132"/>
        <v>0</v>
      </c>
      <c r="FQ37" s="122">
        <f t="shared" si="132"/>
        <v>0</v>
      </c>
      <c r="FR37" s="122">
        <f t="shared" si="132"/>
        <v>0</v>
      </c>
      <c r="FS37" s="122">
        <f t="shared" si="132"/>
        <v>0</v>
      </c>
      <c r="FT37" s="122">
        <f t="shared" si="132"/>
        <v>0</v>
      </c>
      <c r="FU37" s="122">
        <f t="shared" si="132"/>
        <v>0</v>
      </c>
      <c r="FV37" s="122">
        <f t="shared" si="132"/>
        <v>0</v>
      </c>
      <c r="FW37" s="122">
        <f t="shared" si="132"/>
        <v>0</v>
      </c>
      <c r="FX37" s="122">
        <f t="shared" si="132"/>
        <v>0</v>
      </c>
      <c r="FY37" s="122">
        <f t="shared" si="132"/>
        <v>0</v>
      </c>
      <c r="FZ37" s="122">
        <f t="shared" si="132"/>
        <v>0</v>
      </c>
      <c r="GA37" s="122">
        <f t="shared" si="132"/>
        <v>0</v>
      </c>
      <c r="GB37" s="122">
        <f t="shared" si="132"/>
        <v>0</v>
      </c>
      <c r="GC37" s="122">
        <f t="shared" si="132"/>
        <v>0</v>
      </c>
      <c r="GD37" s="122">
        <f t="shared" si="132"/>
        <v>0</v>
      </c>
      <c r="GE37" s="122">
        <f t="shared" si="132"/>
        <v>0</v>
      </c>
      <c r="GF37" s="122">
        <f t="shared" si="132"/>
        <v>0</v>
      </c>
      <c r="GG37" s="122">
        <f t="shared" si="132"/>
        <v>0</v>
      </c>
      <c r="GH37" s="122">
        <f t="shared" si="132"/>
        <v>0</v>
      </c>
      <c r="GI37" s="122">
        <f t="shared" si="132"/>
        <v>0</v>
      </c>
      <c r="GJ37" s="122">
        <f t="shared" si="132"/>
        <v>0</v>
      </c>
      <c r="GK37" s="122">
        <f t="shared" si="132"/>
        <v>0</v>
      </c>
      <c r="GL37" s="122">
        <f t="shared" si="132"/>
        <v>0</v>
      </c>
      <c r="GM37" s="122">
        <f t="shared" si="132"/>
        <v>0</v>
      </c>
      <c r="GN37" s="122">
        <f t="shared" si="132"/>
        <v>0</v>
      </c>
      <c r="GO37" s="122">
        <f t="shared" si="132"/>
        <v>0</v>
      </c>
      <c r="GP37" s="122">
        <f t="shared" si="132"/>
        <v>0</v>
      </c>
      <c r="GQ37" s="122">
        <f t="shared" si="132"/>
        <v>0</v>
      </c>
      <c r="GR37" s="122">
        <f t="shared" si="132"/>
        <v>0</v>
      </c>
      <c r="GS37" s="122">
        <f t="shared" si="132"/>
        <v>0</v>
      </c>
      <c r="GT37" s="122">
        <f t="shared" si="132"/>
        <v>0</v>
      </c>
      <c r="GU37" s="122">
        <f t="shared" si="132"/>
        <v>0</v>
      </c>
      <c r="GV37" s="122">
        <f t="shared" si="132"/>
        <v>0</v>
      </c>
      <c r="GW37" s="122">
        <f t="shared" si="132"/>
        <v>0</v>
      </c>
      <c r="GX37" s="122">
        <f t="shared" si="132"/>
        <v>0</v>
      </c>
      <c r="GY37" s="122">
        <f t="shared" si="132"/>
        <v>0</v>
      </c>
      <c r="GZ37" s="122">
        <f t="shared" si="132"/>
        <v>0</v>
      </c>
      <c r="HA37" s="122">
        <f t="shared" si="132"/>
        <v>0</v>
      </c>
      <c r="HB37" s="122">
        <f t="shared" si="132"/>
        <v>0</v>
      </c>
      <c r="HC37" s="122">
        <f t="shared" si="132"/>
        <v>0</v>
      </c>
      <c r="HD37" s="122">
        <f t="shared" si="132"/>
        <v>0</v>
      </c>
      <c r="HE37" s="122">
        <f t="shared" si="132"/>
        <v>0</v>
      </c>
      <c r="HF37" s="122">
        <f t="shared" si="132"/>
        <v>0</v>
      </c>
      <c r="HG37" s="122">
        <f t="shared" ref="HG37:JR37" si="133">IF(HG$10="",0,IF(AND(HG27-HG45&gt;0,HG27-HG45&lt;HF41),HG27-HG45,IF(AND(HG27-HG45&gt;0,HG27-HG45&gt;HF41),HF41,0)))</f>
        <v>0</v>
      </c>
      <c r="HH37" s="122">
        <f t="shared" si="133"/>
        <v>0</v>
      </c>
      <c r="HI37" s="122">
        <f t="shared" si="133"/>
        <v>0</v>
      </c>
      <c r="HJ37" s="122">
        <f t="shared" si="133"/>
        <v>0</v>
      </c>
      <c r="HK37" s="122">
        <f t="shared" si="133"/>
        <v>0</v>
      </c>
      <c r="HL37" s="122">
        <f t="shared" si="133"/>
        <v>0</v>
      </c>
      <c r="HM37" s="122">
        <f t="shared" si="133"/>
        <v>0</v>
      </c>
      <c r="HN37" s="122">
        <f t="shared" si="133"/>
        <v>0</v>
      </c>
      <c r="HO37" s="122">
        <f t="shared" si="133"/>
        <v>0</v>
      </c>
      <c r="HP37" s="122">
        <f t="shared" si="133"/>
        <v>0</v>
      </c>
      <c r="HQ37" s="122">
        <f t="shared" si="133"/>
        <v>0</v>
      </c>
      <c r="HR37" s="122">
        <f t="shared" si="133"/>
        <v>0</v>
      </c>
      <c r="HS37" s="122">
        <f t="shared" si="133"/>
        <v>0</v>
      </c>
      <c r="HT37" s="122">
        <f t="shared" si="133"/>
        <v>0</v>
      </c>
      <c r="HU37" s="122">
        <f t="shared" si="133"/>
        <v>0</v>
      </c>
      <c r="HV37" s="122">
        <f t="shared" si="133"/>
        <v>0</v>
      </c>
      <c r="HW37" s="122">
        <f t="shared" si="133"/>
        <v>0</v>
      </c>
      <c r="HX37" s="122">
        <f t="shared" si="133"/>
        <v>0</v>
      </c>
      <c r="HY37" s="122">
        <f t="shared" si="133"/>
        <v>0</v>
      </c>
      <c r="HZ37" s="122">
        <f t="shared" si="133"/>
        <v>0</v>
      </c>
      <c r="IA37" s="122">
        <f t="shared" si="133"/>
        <v>0</v>
      </c>
      <c r="IB37" s="122">
        <f t="shared" si="133"/>
        <v>0</v>
      </c>
      <c r="IC37" s="122">
        <f t="shared" si="133"/>
        <v>0</v>
      </c>
      <c r="ID37" s="122">
        <f t="shared" si="133"/>
        <v>0</v>
      </c>
      <c r="IE37" s="122">
        <f t="shared" si="133"/>
        <v>0</v>
      </c>
      <c r="IF37" s="122">
        <f t="shared" si="133"/>
        <v>0</v>
      </c>
      <c r="IG37" s="122">
        <f t="shared" si="133"/>
        <v>0</v>
      </c>
      <c r="IH37" s="122">
        <f t="shared" si="133"/>
        <v>0</v>
      </c>
      <c r="II37" s="122">
        <f t="shared" si="133"/>
        <v>0</v>
      </c>
      <c r="IJ37" s="122">
        <f t="shared" si="133"/>
        <v>0</v>
      </c>
      <c r="IK37" s="122">
        <f t="shared" si="133"/>
        <v>0</v>
      </c>
      <c r="IL37" s="122">
        <f t="shared" si="133"/>
        <v>0</v>
      </c>
      <c r="IM37" s="122">
        <f t="shared" si="133"/>
        <v>0</v>
      </c>
      <c r="IN37" s="122">
        <f t="shared" si="133"/>
        <v>0</v>
      </c>
      <c r="IO37" s="122">
        <f t="shared" si="133"/>
        <v>0</v>
      </c>
      <c r="IP37" s="122">
        <f t="shared" si="133"/>
        <v>0</v>
      </c>
      <c r="IQ37" s="122">
        <f t="shared" si="133"/>
        <v>0</v>
      </c>
      <c r="IR37" s="122">
        <f t="shared" si="133"/>
        <v>0</v>
      </c>
      <c r="IS37" s="122">
        <f t="shared" si="133"/>
        <v>0</v>
      </c>
      <c r="IT37" s="122">
        <f t="shared" si="133"/>
        <v>0</v>
      </c>
      <c r="IU37" s="122">
        <f t="shared" si="133"/>
        <v>0</v>
      </c>
      <c r="IV37" s="122">
        <f t="shared" si="133"/>
        <v>0</v>
      </c>
      <c r="IW37" s="122">
        <f t="shared" si="133"/>
        <v>0</v>
      </c>
      <c r="IX37" s="122">
        <f t="shared" si="133"/>
        <v>0</v>
      </c>
      <c r="IY37" s="122">
        <f t="shared" si="133"/>
        <v>0</v>
      </c>
      <c r="IZ37" s="122">
        <f t="shared" si="133"/>
        <v>0</v>
      </c>
      <c r="JA37" s="122">
        <f t="shared" si="133"/>
        <v>0</v>
      </c>
      <c r="JB37" s="122">
        <f t="shared" si="133"/>
        <v>0</v>
      </c>
      <c r="JC37" s="122">
        <f t="shared" si="133"/>
        <v>0</v>
      </c>
      <c r="JD37" s="122">
        <f t="shared" si="133"/>
        <v>0</v>
      </c>
      <c r="JE37" s="122">
        <f t="shared" si="133"/>
        <v>0</v>
      </c>
      <c r="JF37" s="122">
        <f t="shared" si="133"/>
        <v>0</v>
      </c>
      <c r="JG37" s="122">
        <f t="shared" si="133"/>
        <v>0</v>
      </c>
      <c r="JH37" s="122">
        <f t="shared" si="133"/>
        <v>0</v>
      </c>
      <c r="JI37" s="122">
        <f t="shared" si="133"/>
        <v>0</v>
      </c>
      <c r="JJ37" s="122">
        <f t="shared" si="133"/>
        <v>0</v>
      </c>
      <c r="JK37" s="122">
        <f t="shared" si="133"/>
        <v>0</v>
      </c>
      <c r="JL37" s="122">
        <f t="shared" si="133"/>
        <v>0</v>
      </c>
      <c r="JM37" s="122">
        <f t="shared" si="133"/>
        <v>0</v>
      </c>
      <c r="JN37" s="122">
        <f t="shared" si="133"/>
        <v>0</v>
      </c>
      <c r="JO37" s="122">
        <f t="shared" si="133"/>
        <v>0</v>
      </c>
      <c r="JP37" s="122">
        <f t="shared" si="133"/>
        <v>0</v>
      </c>
      <c r="JQ37" s="122">
        <f t="shared" si="133"/>
        <v>0</v>
      </c>
      <c r="JR37" s="122">
        <f t="shared" si="133"/>
        <v>0</v>
      </c>
      <c r="JS37" s="122">
        <f t="shared" ref="JS37:LG37" si="134">IF(JS$10="",0,IF(AND(JS27-JS45&gt;0,JS27-JS45&lt;JR41),JS27-JS45,IF(AND(JS27-JS45&gt;0,JS27-JS45&gt;JR41),JR41,0)))</f>
        <v>0</v>
      </c>
      <c r="JT37" s="122">
        <f t="shared" si="134"/>
        <v>0</v>
      </c>
      <c r="JU37" s="122">
        <f t="shared" si="134"/>
        <v>0</v>
      </c>
      <c r="JV37" s="122">
        <f t="shared" si="134"/>
        <v>0</v>
      </c>
      <c r="JW37" s="122">
        <f t="shared" si="134"/>
        <v>0</v>
      </c>
      <c r="JX37" s="122">
        <f t="shared" si="134"/>
        <v>0</v>
      </c>
      <c r="JY37" s="122">
        <f t="shared" si="134"/>
        <v>0</v>
      </c>
      <c r="JZ37" s="122">
        <f t="shared" si="134"/>
        <v>0</v>
      </c>
      <c r="KA37" s="122">
        <f t="shared" si="134"/>
        <v>0</v>
      </c>
      <c r="KB37" s="122">
        <f t="shared" si="134"/>
        <v>0</v>
      </c>
      <c r="KC37" s="122">
        <f t="shared" si="134"/>
        <v>0</v>
      </c>
      <c r="KD37" s="122">
        <f t="shared" si="134"/>
        <v>0</v>
      </c>
      <c r="KE37" s="122">
        <f t="shared" si="134"/>
        <v>0</v>
      </c>
      <c r="KF37" s="122">
        <f t="shared" si="134"/>
        <v>0</v>
      </c>
      <c r="KG37" s="122">
        <f t="shared" si="134"/>
        <v>0</v>
      </c>
      <c r="KH37" s="122">
        <f t="shared" si="134"/>
        <v>0</v>
      </c>
      <c r="KI37" s="122">
        <f t="shared" si="134"/>
        <v>0</v>
      </c>
      <c r="KJ37" s="122">
        <f t="shared" si="134"/>
        <v>0</v>
      </c>
      <c r="KK37" s="122">
        <f t="shared" si="134"/>
        <v>0</v>
      </c>
      <c r="KL37" s="122">
        <f t="shared" si="134"/>
        <v>0</v>
      </c>
      <c r="KM37" s="122">
        <f t="shared" si="134"/>
        <v>0</v>
      </c>
      <c r="KN37" s="122">
        <f t="shared" si="134"/>
        <v>0</v>
      </c>
      <c r="KO37" s="122">
        <f t="shared" si="134"/>
        <v>0</v>
      </c>
      <c r="KP37" s="122">
        <f t="shared" si="134"/>
        <v>0</v>
      </c>
      <c r="KQ37" s="122">
        <f t="shared" si="134"/>
        <v>0</v>
      </c>
      <c r="KR37" s="122">
        <f t="shared" si="134"/>
        <v>0</v>
      </c>
      <c r="KS37" s="122">
        <f t="shared" si="134"/>
        <v>0</v>
      </c>
      <c r="KT37" s="122">
        <f t="shared" si="134"/>
        <v>0</v>
      </c>
      <c r="KU37" s="122">
        <f t="shared" si="134"/>
        <v>0</v>
      </c>
      <c r="KV37" s="122">
        <f t="shared" si="134"/>
        <v>0</v>
      </c>
      <c r="KW37" s="122">
        <f t="shared" si="134"/>
        <v>0</v>
      </c>
      <c r="KX37" s="122">
        <f t="shared" si="134"/>
        <v>0</v>
      </c>
      <c r="KY37" s="122">
        <f t="shared" si="134"/>
        <v>0</v>
      </c>
      <c r="KZ37" s="122">
        <f t="shared" si="134"/>
        <v>0</v>
      </c>
      <c r="LA37" s="122">
        <f t="shared" si="134"/>
        <v>0</v>
      </c>
      <c r="LB37" s="122">
        <f t="shared" si="134"/>
        <v>0</v>
      </c>
      <c r="LC37" s="122">
        <f t="shared" si="134"/>
        <v>0</v>
      </c>
      <c r="LD37" s="122">
        <f t="shared" si="134"/>
        <v>0</v>
      </c>
      <c r="LE37" s="122">
        <f t="shared" si="134"/>
        <v>0</v>
      </c>
      <c r="LF37" s="122">
        <f t="shared" si="134"/>
        <v>0</v>
      </c>
      <c r="LG37" s="122">
        <f t="shared" si="134"/>
        <v>0</v>
      </c>
      <c r="LH37" s="122">
        <f t="shared" ref="LH37" si="135">IF(LH$10="",0,IF(AND(LH27-LH45&gt;0,LH27-LH45&lt;LG41),LH27-LH45,IF(AND(LH27-LH45&gt;0,LH27-LH45&gt;LG41),LG41,0)))</f>
        <v>0</v>
      </c>
      <c r="LI37" s="6"/>
      <c r="LJ37" s="6"/>
    </row>
    <row r="38" spans="1:322" ht="7.05" customHeight="1" x14ac:dyDescent="0.25">
      <c r="A38" s="6"/>
      <c r="B38" s="6"/>
      <c r="C38" s="6"/>
      <c r="D38" s="6"/>
      <c r="E38" s="116"/>
      <c r="F38" s="6"/>
      <c r="G38" s="6"/>
      <c r="H38" s="6"/>
      <c r="I38" s="6"/>
      <c r="J38" s="6"/>
      <c r="K38" s="117"/>
      <c r="L38" s="6"/>
      <c r="M38" s="118"/>
      <c r="N38" s="6"/>
      <c r="O38" s="119"/>
      <c r="P38" s="6"/>
      <c r="Q38" s="6"/>
      <c r="R38" s="115"/>
      <c r="S38" s="6"/>
      <c r="T38" s="6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5"/>
      <c r="JB38" s="115"/>
      <c r="JC38" s="115"/>
      <c r="JD38" s="115"/>
      <c r="JE38" s="115"/>
      <c r="JF38" s="115"/>
      <c r="JG38" s="115"/>
      <c r="JH38" s="115"/>
      <c r="JI38" s="115"/>
      <c r="JJ38" s="115"/>
      <c r="JK38" s="115"/>
      <c r="JL38" s="115"/>
      <c r="JM38" s="115"/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5"/>
      <c r="KB38" s="115"/>
      <c r="KC38" s="115"/>
      <c r="KD38" s="115"/>
      <c r="KE38" s="115"/>
      <c r="KF38" s="115"/>
      <c r="KG38" s="115"/>
      <c r="KH38" s="115"/>
      <c r="KI38" s="115"/>
      <c r="KJ38" s="115"/>
      <c r="KK38" s="115"/>
      <c r="KL38" s="115"/>
      <c r="KM38" s="115"/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5"/>
      <c r="LB38" s="115"/>
      <c r="LC38" s="115"/>
      <c r="LD38" s="115"/>
      <c r="LE38" s="115"/>
      <c r="LF38" s="115"/>
      <c r="LG38" s="115"/>
      <c r="LH38" s="115"/>
      <c r="LI38" s="6"/>
      <c r="LJ38" s="6"/>
    </row>
    <row r="39" spans="1:322" x14ac:dyDescent="0.25">
      <c r="A39" s="6"/>
      <c r="B39" s="6"/>
      <c r="C39" s="6"/>
      <c r="D39" s="6"/>
      <c r="E39" s="125" t="str">
        <f>kpi!$E$55</f>
        <v>Кредитный поток</v>
      </c>
      <c r="F39" s="6"/>
      <c r="G39" s="6"/>
      <c r="H39" s="6"/>
      <c r="I39" s="6"/>
      <c r="J39" s="6"/>
      <c r="K39" s="117" t="str">
        <f>IF($E39="","",INDEX(kpi!$H:$H,SUMIFS(kpi!$B:$B,kpi!$E:$E,$E39)))</f>
        <v>тыс.руб.</v>
      </c>
      <c r="L39" s="6"/>
      <c r="M39" s="118"/>
      <c r="N39" s="6"/>
      <c r="O39" s="119"/>
      <c r="P39" s="6"/>
      <c r="Q39" s="6"/>
      <c r="R39" s="120">
        <f>SUMIFS($T39:$LI39,$T$1:$LI$1,"&lt;="&amp;MAX($1:$1),$T$1:$LI$1,"&gt;="&amp;1)</f>
        <v>0</v>
      </c>
      <c r="S39" s="6"/>
      <c r="T39" s="6"/>
      <c r="U39" s="120">
        <f>IF(U$10="",0,U35-U37)</f>
        <v>400</v>
      </c>
      <c r="V39" s="120">
        <f>IF(V$10="",0,V35-V37)</f>
        <v>1216.638418079096</v>
      </c>
      <c r="W39" s="120">
        <f t="shared" ref="W39:CH39" si="136">IF(W$10="",0,W35-W37)</f>
        <v>1919.2090395480229</v>
      </c>
      <c r="X39" s="120">
        <f t="shared" si="136"/>
        <v>2785.7175141242938</v>
      </c>
      <c r="Y39" s="120">
        <f t="shared" si="136"/>
        <v>4409.0960451977398</v>
      </c>
      <c r="Z39" s="120">
        <f t="shared" si="136"/>
        <v>3220.2711864406779</v>
      </c>
      <c r="AA39" s="120">
        <f t="shared" si="136"/>
        <v>5933.1073446327682</v>
      </c>
      <c r="AB39" s="120">
        <f t="shared" si="136"/>
        <v>3129.1807909604522</v>
      </c>
      <c r="AC39" s="120">
        <f t="shared" si="136"/>
        <v>5929.8305084745762</v>
      </c>
      <c r="AD39" s="120">
        <f t="shared" si="136"/>
        <v>13383.728813559323</v>
      </c>
      <c r="AE39" s="120">
        <f t="shared" si="136"/>
        <v>0</v>
      </c>
      <c r="AF39" s="120">
        <f t="shared" si="136"/>
        <v>0</v>
      </c>
      <c r="AG39" s="120">
        <f t="shared" si="136"/>
        <v>0</v>
      </c>
      <c r="AH39" s="120">
        <f t="shared" si="136"/>
        <v>0</v>
      </c>
      <c r="AI39" s="120">
        <f t="shared" si="136"/>
        <v>0</v>
      </c>
      <c r="AJ39" s="120">
        <f t="shared" si="136"/>
        <v>-384.27934056861272</v>
      </c>
      <c r="AK39" s="120">
        <f t="shared" si="136"/>
        <v>-416.91316754369666</v>
      </c>
      <c r="AL39" s="120">
        <f t="shared" si="136"/>
        <v>-357.3366196980727</v>
      </c>
      <c r="AM39" s="120">
        <f t="shared" si="136"/>
        <v>-290.83301610939475</v>
      </c>
      <c r="AN39" s="120">
        <f t="shared" si="136"/>
        <v>-90.090670814467728</v>
      </c>
      <c r="AO39" s="120">
        <f t="shared" si="136"/>
        <v>-106.60983505645629</v>
      </c>
      <c r="AP39" s="120">
        <f t="shared" si="136"/>
        <v>0</v>
      </c>
      <c r="AQ39" s="120">
        <f t="shared" si="136"/>
        <v>0</v>
      </c>
      <c r="AR39" s="120">
        <f t="shared" si="136"/>
        <v>-73.546841646256382</v>
      </c>
      <c r="AS39" s="120">
        <f t="shared" si="136"/>
        <v>-221.788915277672</v>
      </c>
      <c r="AT39" s="120">
        <f t="shared" si="136"/>
        <v>-314.26895525129135</v>
      </c>
      <c r="AU39" s="120">
        <f t="shared" si="136"/>
        <v>-371.61385147624333</v>
      </c>
      <c r="AV39" s="120">
        <f t="shared" si="136"/>
        <v>-516.55252303202781</v>
      </c>
      <c r="AW39" s="120">
        <f t="shared" si="136"/>
        <v>-451.59594932293237</v>
      </c>
      <c r="AX39" s="120">
        <f t="shared" si="136"/>
        <v>-390.3757139670297</v>
      </c>
      <c r="AY39" s="120">
        <f t="shared" si="136"/>
        <v>-322.1842818815295</v>
      </c>
      <c r="AZ39" s="120">
        <f t="shared" si="136"/>
        <v>-115.92077250352634</v>
      </c>
      <c r="BA39" s="120">
        <f t="shared" si="136"/>
        <v>-133.28946851872752</v>
      </c>
      <c r="BB39" s="120">
        <f t="shared" si="136"/>
        <v>0</v>
      </c>
      <c r="BC39" s="120">
        <f t="shared" si="136"/>
        <v>-28.693675899554705</v>
      </c>
      <c r="BD39" s="120">
        <f t="shared" si="136"/>
        <v>-119.4978534786261</v>
      </c>
      <c r="BE39" s="120">
        <f t="shared" si="136"/>
        <v>-253.36358919745589</v>
      </c>
      <c r="BF39" s="120">
        <f t="shared" si="136"/>
        <v>-348.95460446757977</v>
      </c>
      <c r="BG39" s="120">
        <f t="shared" si="136"/>
        <v>-408.3839958682413</v>
      </c>
      <c r="BH39" s="120">
        <f t="shared" si="136"/>
        <v>-557.98748924489962</v>
      </c>
      <c r="BI39" s="120">
        <f t="shared" si="136"/>
        <v>-491.53360979241495</v>
      </c>
      <c r="BJ39" s="120">
        <f t="shared" si="136"/>
        <v>-428.93217499895525</v>
      </c>
      <c r="BK39" s="120">
        <f t="shared" si="136"/>
        <v>-346.16258726188448</v>
      </c>
      <c r="BL39" s="120">
        <f t="shared" si="136"/>
        <v>-138.21881930100631</v>
      </c>
      <c r="BM39" s="120">
        <f t="shared" si="136"/>
        <v>-156.00429823170055</v>
      </c>
      <c r="BN39" s="120">
        <f t="shared" si="136"/>
        <v>-11.179834356617789</v>
      </c>
      <c r="BO39" s="120">
        <f t="shared" si="136"/>
        <v>-58.730057595158087</v>
      </c>
      <c r="BP39" s="120">
        <f t="shared" si="136"/>
        <v>-142.24155619578221</v>
      </c>
      <c r="BQ39" s="120">
        <f t="shared" si="136"/>
        <v>-278.68729482092203</v>
      </c>
      <c r="BR39" s="120">
        <f t="shared" si="136"/>
        <v>-376.14841784955388</v>
      </c>
      <c r="BS39" s="120">
        <f t="shared" si="136"/>
        <v>-436.77723428901095</v>
      </c>
      <c r="BT39" s="120">
        <f t="shared" si="136"/>
        <v>-589.25384459173824</v>
      </c>
      <c r="BU39" s="120">
        <f t="shared" si="136"/>
        <v>-521.66412832741332</v>
      </c>
      <c r="BV39" s="120">
        <f t="shared" si="136"/>
        <v>-457.99870400601583</v>
      </c>
      <c r="BW39" s="120">
        <f t="shared" si="136"/>
        <v>-387.46702994255179</v>
      </c>
      <c r="BX39" s="120">
        <f t="shared" si="136"/>
        <v>-171.24028378064941</v>
      </c>
      <c r="BY39" s="120">
        <f t="shared" si="136"/>
        <v>-189.74896615845637</v>
      </c>
      <c r="BZ39" s="120">
        <f t="shared" si="136"/>
        <v>-40.770721475043274</v>
      </c>
      <c r="CA39" s="120">
        <f t="shared" si="136"/>
        <v>-89.93972819343935</v>
      </c>
      <c r="CB39" s="120">
        <f t="shared" si="136"/>
        <v>-176.15018193045279</v>
      </c>
      <c r="CC39" s="120">
        <f t="shared" si="136"/>
        <v>-316.88424608475736</v>
      </c>
      <c r="CD39" s="120">
        <f t="shared" si="136"/>
        <v>-417.46550923914288</v>
      </c>
      <c r="CE39" s="120">
        <f t="shared" si="136"/>
        <v>-480.11085962031166</v>
      </c>
      <c r="CF39" s="120">
        <f t="shared" si="136"/>
        <v>-637.36081072074842</v>
      </c>
      <c r="CG39" s="120">
        <f t="shared" si="136"/>
        <v>-567.94382860165445</v>
      </c>
      <c r="CH39" s="120">
        <f t="shared" si="136"/>
        <v>-502.57026051132857</v>
      </c>
      <c r="CI39" s="120">
        <f t="shared" ref="CI39:ET39" si="137">IF(CI$10="",0,CI35-CI37)</f>
        <v>-430.12585877647507</v>
      </c>
      <c r="CJ39" s="120">
        <f t="shared" si="137"/>
        <v>-207.61694671215923</v>
      </c>
      <c r="CK39" s="120">
        <f t="shared" si="137"/>
        <v>-226.88695039834437</v>
      </c>
      <c r="CL39" s="120">
        <f t="shared" si="137"/>
        <v>-73.646854069920096</v>
      </c>
      <c r="CM39" s="120">
        <f t="shared" si="137"/>
        <v>-124.49987212950651</v>
      </c>
      <c r="CN39" s="120">
        <f t="shared" si="137"/>
        <v>-213.5070367306464</v>
      </c>
      <c r="CO39" s="120">
        <f t="shared" si="137"/>
        <v>-358.67498692538732</v>
      </c>
      <c r="CP39" s="120">
        <f t="shared" si="137"/>
        <v>-462.48702978929612</v>
      </c>
      <c r="CQ39" s="120">
        <f t="shared" si="137"/>
        <v>-527.22657111573108</v>
      </c>
      <c r="CR39" s="120">
        <f t="shared" si="137"/>
        <v>-689.41035080706126</v>
      </c>
      <c r="CS39" s="120">
        <f t="shared" si="137"/>
        <v>-618.12869999737279</v>
      </c>
      <c r="CT39" s="120">
        <f t="shared" si="137"/>
        <v>-551.01328753012774</v>
      </c>
      <c r="CU39" s="120">
        <f t="shared" si="137"/>
        <v>-435.37719765632812</v>
      </c>
      <c r="CV39" s="120">
        <f t="shared" si="137"/>
        <v>-220.05341745656187</v>
      </c>
      <c r="CW39" s="120">
        <f t="shared" si="137"/>
        <v>-239.23775803464724</v>
      </c>
      <c r="CX39" s="120">
        <f t="shared" si="137"/>
        <v>-86.346593736185696</v>
      </c>
      <c r="CY39" s="120">
        <f t="shared" si="137"/>
        <v>-137.03170415440678</v>
      </c>
      <c r="CZ39" s="120">
        <f t="shared" si="137"/>
        <v>-225.77331933862189</v>
      </c>
      <c r="DA39" s="120">
        <f t="shared" si="137"/>
        <v>-370.53257136743798</v>
      </c>
      <c r="DB39" s="120">
        <f t="shared" si="137"/>
        <v>-474.03910858072743</v>
      </c>
      <c r="DC39" s="120">
        <f t="shared" si="137"/>
        <v>-538.57055128927368</v>
      </c>
      <c r="DD39" s="120">
        <f t="shared" si="137"/>
        <v>-700.29873793791421</v>
      </c>
      <c r="DE39" s="120">
        <f t="shared" si="137"/>
        <v>-629.14996473473252</v>
      </c>
      <c r="DF39" s="120">
        <f t="shared" si="137"/>
        <v>-562.15555045152166</v>
      </c>
      <c r="DG39" s="120">
        <f t="shared" si="137"/>
        <v>-475.64881703251001</v>
      </c>
      <c r="DH39" s="120">
        <f t="shared" si="137"/>
        <v>-251.74230348051037</v>
      </c>
      <c r="DI39" s="120">
        <f t="shared" si="137"/>
        <v>-271.79128863289134</v>
      </c>
      <c r="DJ39" s="120">
        <f t="shared" si="137"/>
        <v>-116.33063519208122</v>
      </c>
      <c r="DK39" s="120">
        <f t="shared" si="137"/>
        <v>-168.52525083162067</v>
      </c>
      <c r="DL39" s="120">
        <f t="shared" si="137"/>
        <v>-259.54506371807935</v>
      </c>
      <c r="DM39" s="120">
        <f t="shared" si="137"/>
        <v>-407.71052312638176</v>
      </c>
      <c r="DN39" s="120">
        <f t="shared" si="137"/>
        <v>-513.80596596712621</v>
      </c>
      <c r="DO39" s="120">
        <f t="shared" si="137"/>
        <v>-580.15466162128439</v>
      </c>
      <c r="DP39" s="120">
        <f t="shared" si="137"/>
        <v>-745.65198303756097</v>
      </c>
      <c r="DQ39" s="120">
        <f t="shared" si="137"/>
        <v>-673.62285116520377</v>
      </c>
      <c r="DR39" s="120">
        <f t="shared" si="137"/>
        <v>-605.83931106167233</v>
      </c>
      <c r="DS39" s="120">
        <f t="shared" si="137"/>
        <v>-517.75468947489173</v>
      </c>
      <c r="DT39" s="120">
        <f t="shared" si="137"/>
        <v>-289.58468101750395</v>
      </c>
      <c r="DU39" s="120">
        <f t="shared" si="137"/>
        <v>-310.25083920854462</v>
      </c>
      <c r="DV39" s="120">
        <f t="shared" si="137"/>
        <v>-151.89873629251201</v>
      </c>
      <c r="DW39" s="120">
        <f t="shared" si="137"/>
        <v>-205.35659048738569</v>
      </c>
      <c r="DX39" s="120">
        <f t="shared" si="137"/>
        <v>-298.41774101786609</v>
      </c>
      <c r="DY39" s="120">
        <f t="shared" si="137"/>
        <v>-449.76905874391491</v>
      </c>
      <c r="DZ39" s="120">
        <f t="shared" si="137"/>
        <v>-558.21058001952576</v>
      </c>
      <c r="EA39" s="120">
        <f t="shared" si="137"/>
        <v>-626.11205242504957</v>
      </c>
      <c r="EB39" s="120">
        <f t="shared" si="137"/>
        <v>-795.14676928742665</v>
      </c>
      <c r="EC39" s="120">
        <f t="shared" si="137"/>
        <v>-721.90616300258353</v>
      </c>
      <c r="ED39" s="120">
        <f t="shared" si="137"/>
        <v>-652.99773266620559</v>
      </c>
      <c r="EE39" s="120">
        <f t="shared" si="137"/>
        <v>-534.20826878091054</v>
      </c>
      <c r="EF39" s="120">
        <f t="shared" si="137"/>
        <v>-311.35749931873875</v>
      </c>
      <c r="EG39" s="120">
        <f t="shared" si="137"/>
        <v>-332.04479321276403</v>
      </c>
      <c r="EH39" s="120">
        <f t="shared" si="137"/>
        <v>-174.10292368764414</v>
      </c>
      <c r="EI39" s="120">
        <f t="shared" si="137"/>
        <v>-227.51047843567164</v>
      </c>
      <c r="EJ39" s="120">
        <f t="shared" si="137"/>
        <v>-320.43515497082535</v>
      </c>
      <c r="EK39" s="120">
        <f t="shared" si="137"/>
        <v>-471.52319645104797</v>
      </c>
      <c r="EL39" s="120">
        <f t="shared" si="137"/>
        <v>-579.79463502806277</v>
      </c>
      <c r="EM39" s="120">
        <f t="shared" si="137"/>
        <v>-647.61406247971047</v>
      </c>
      <c r="EN39" s="120">
        <f t="shared" si="137"/>
        <v>-816.34678248063926</v>
      </c>
      <c r="EO39" s="120">
        <f t="shared" si="137"/>
        <v>-743.33076350387478</v>
      </c>
      <c r="EP39" s="120">
        <f t="shared" si="137"/>
        <v>-674.63739704309955</v>
      </c>
      <c r="EQ39" s="120">
        <f t="shared" si="137"/>
        <v>-585.28351478009802</v>
      </c>
      <c r="ER39" s="120">
        <f t="shared" si="137"/>
        <v>-353.35474277003851</v>
      </c>
      <c r="ES39" s="120">
        <f t="shared" si="137"/>
        <v>-374.68868325899138</v>
      </c>
      <c r="ET39" s="120">
        <f t="shared" si="137"/>
        <v>-213.82254960624147</v>
      </c>
      <c r="EU39" s="120">
        <f t="shared" ref="EU39:HF39" si="138">IF(EU$10="",0,EU35-EU37)</f>
        <v>-268.53451433893713</v>
      </c>
      <c r="EV39" s="120">
        <f t="shared" si="138"/>
        <v>-263.35837393793111</v>
      </c>
      <c r="EW39" s="120">
        <f t="shared" si="138"/>
        <v>0</v>
      </c>
      <c r="EX39" s="120">
        <f t="shared" si="138"/>
        <v>0</v>
      </c>
      <c r="EY39" s="120">
        <f t="shared" si="138"/>
        <v>0</v>
      </c>
      <c r="EZ39" s="120">
        <f t="shared" si="138"/>
        <v>0</v>
      </c>
      <c r="FA39" s="120">
        <f t="shared" si="138"/>
        <v>0</v>
      </c>
      <c r="FB39" s="120">
        <f t="shared" si="138"/>
        <v>0</v>
      </c>
      <c r="FC39" s="120">
        <f t="shared" si="138"/>
        <v>0</v>
      </c>
      <c r="FD39" s="120">
        <f t="shared" si="138"/>
        <v>0</v>
      </c>
      <c r="FE39" s="120">
        <f t="shared" si="138"/>
        <v>0</v>
      </c>
      <c r="FF39" s="120">
        <f t="shared" si="138"/>
        <v>0</v>
      </c>
      <c r="FG39" s="120">
        <f t="shared" si="138"/>
        <v>0</v>
      </c>
      <c r="FH39" s="120">
        <f t="shared" si="138"/>
        <v>0</v>
      </c>
      <c r="FI39" s="120">
        <f t="shared" si="138"/>
        <v>0</v>
      </c>
      <c r="FJ39" s="120">
        <f t="shared" si="138"/>
        <v>0</v>
      </c>
      <c r="FK39" s="120">
        <f t="shared" si="138"/>
        <v>0</v>
      </c>
      <c r="FL39" s="120">
        <f t="shared" si="138"/>
        <v>0</v>
      </c>
      <c r="FM39" s="120">
        <f t="shared" si="138"/>
        <v>0</v>
      </c>
      <c r="FN39" s="120">
        <f t="shared" si="138"/>
        <v>0</v>
      </c>
      <c r="FO39" s="120">
        <f t="shared" si="138"/>
        <v>0</v>
      </c>
      <c r="FP39" s="120">
        <f t="shared" si="138"/>
        <v>0</v>
      </c>
      <c r="FQ39" s="120">
        <f t="shared" si="138"/>
        <v>0</v>
      </c>
      <c r="FR39" s="120">
        <f t="shared" si="138"/>
        <v>0</v>
      </c>
      <c r="FS39" s="120">
        <f t="shared" si="138"/>
        <v>0</v>
      </c>
      <c r="FT39" s="120">
        <f t="shared" si="138"/>
        <v>0</v>
      </c>
      <c r="FU39" s="120">
        <f t="shared" si="138"/>
        <v>0</v>
      </c>
      <c r="FV39" s="120">
        <f t="shared" si="138"/>
        <v>0</v>
      </c>
      <c r="FW39" s="120">
        <f t="shared" si="138"/>
        <v>0</v>
      </c>
      <c r="FX39" s="120">
        <f t="shared" si="138"/>
        <v>0</v>
      </c>
      <c r="FY39" s="120">
        <f t="shared" si="138"/>
        <v>0</v>
      </c>
      <c r="FZ39" s="120">
        <f t="shared" si="138"/>
        <v>0</v>
      </c>
      <c r="GA39" s="120">
        <f t="shared" si="138"/>
        <v>0</v>
      </c>
      <c r="GB39" s="120">
        <f t="shared" si="138"/>
        <v>0</v>
      </c>
      <c r="GC39" s="120">
        <f t="shared" si="138"/>
        <v>0</v>
      </c>
      <c r="GD39" s="120">
        <f t="shared" si="138"/>
        <v>0</v>
      </c>
      <c r="GE39" s="120">
        <f t="shared" si="138"/>
        <v>0</v>
      </c>
      <c r="GF39" s="120">
        <f t="shared" si="138"/>
        <v>0</v>
      </c>
      <c r="GG39" s="120">
        <f t="shared" si="138"/>
        <v>0</v>
      </c>
      <c r="GH39" s="120">
        <f t="shared" si="138"/>
        <v>0</v>
      </c>
      <c r="GI39" s="120">
        <f t="shared" si="138"/>
        <v>0</v>
      </c>
      <c r="GJ39" s="120">
        <f t="shared" si="138"/>
        <v>0</v>
      </c>
      <c r="GK39" s="120">
        <f t="shared" si="138"/>
        <v>0</v>
      </c>
      <c r="GL39" s="120">
        <f t="shared" si="138"/>
        <v>0</v>
      </c>
      <c r="GM39" s="120">
        <f t="shared" si="138"/>
        <v>0</v>
      </c>
      <c r="GN39" s="120">
        <f t="shared" si="138"/>
        <v>0</v>
      </c>
      <c r="GO39" s="120">
        <f t="shared" si="138"/>
        <v>0</v>
      </c>
      <c r="GP39" s="120">
        <f t="shared" si="138"/>
        <v>0</v>
      </c>
      <c r="GQ39" s="120">
        <f t="shared" si="138"/>
        <v>0</v>
      </c>
      <c r="GR39" s="120">
        <f t="shared" si="138"/>
        <v>0</v>
      </c>
      <c r="GS39" s="120">
        <f t="shared" si="138"/>
        <v>0</v>
      </c>
      <c r="GT39" s="120">
        <f t="shared" si="138"/>
        <v>0</v>
      </c>
      <c r="GU39" s="120">
        <f t="shared" si="138"/>
        <v>0</v>
      </c>
      <c r="GV39" s="120">
        <f t="shared" si="138"/>
        <v>0</v>
      </c>
      <c r="GW39" s="120">
        <f t="shared" si="138"/>
        <v>0</v>
      </c>
      <c r="GX39" s="120">
        <f t="shared" si="138"/>
        <v>0</v>
      </c>
      <c r="GY39" s="120">
        <f t="shared" si="138"/>
        <v>0</v>
      </c>
      <c r="GZ39" s="120">
        <f t="shared" si="138"/>
        <v>0</v>
      </c>
      <c r="HA39" s="120">
        <f t="shared" si="138"/>
        <v>0</v>
      </c>
      <c r="HB39" s="120">
        <f t="shared" si="138"/>
        <v>0</v>
      </c>
      <c r="HC39" s="120">
        <f t="shared" si="138"/>
        <v>0</v>
      </c>
      <c r="HD39" s="120">
        <f t="shared" si="138"/>
        <v>0</v>
      </c>
      <c r="HE39" s="120">
        <f t="shared" si="138"/>
        <v>0</v>
      </c>
      <c r="HF39" s="120">
        <f t="shared" si="138"/>
        <v>0</v>
      </c>
      <c r="HG39" s="120">
        <f t="shared" ref="HG39:JR39" si="139">IF(HG$10="",0,HG35-HG37)</f>
        <v>0</v>
      </c>
      <c r="HH39" s="120">
        <f t="shared" si="139"/>
        <v>0</v>
      </c>
      <c r="HI39" s="120">
        <f t="shared" si="139"/>
        <v>0</v>
      </c>
      <c r="HJ39" s="120">
        <f t="shared" si="139"/>
        <v>0</v>
      </c>
      <c r="HK39" s="120">
        <f t="shared" si="139"/>
        <v>0</v>
      </c>
      <c r="HL39" s="120">
        <f t="shared" si="139"/>
        <v>0</v>
      </c>
      <c r="HM39" s="120">
        <f t="shared" si="139"/>
        <v>0</v>
      </c>
      <c r="HN39" s="120">
        <f t="shared" si="139"/>
        <v>0</v>
      </c>
      <c r="HO39" s="120">
        <f t="shared" si="139"/>
        <v>0</v>
      </c>
      <c r="HP39" s="120">
        <f t="shared" si="139"/>
        <v>0</v>
      </c>
      <c r="HQ39" s="120">
        <f t="shared" si="139"/>
        <v>0</v>
      </c>
      <c r="HR39" s="120">
        <f t="shared" si="139"/>
        <v>0</v>
      </c>
      <c r="HS39" s="120">
        <f t="shared" si="139"/>
        <v>0</v>
      </c>
      <c r="HT39" s="120">
        <f t="shared" si="139"/>
        <v>0</v>
      </c>
      <c r="HU39" s="120">
        <f t="shared" si="139"/>
        <v>0</v>
      </c>
      <c r="HV39" s="120">
        <f t="shared" si="139"/>
        <v>0</v>
      </c>
      <c r="HW39" s="120">
        <f t="shared" si="139"/>
        <v>0</v>
      </c>
      <c r="HX39" s="120">
        <f t="shared" si="139"/>
        <v>0</v>
      </c>
      <c r="HY39" s="120">
        <f t="shared" si="139"/>
        <v>0</v>
      </c>
      <c r="HZ39" s="120">
        <f t="shared" si="139"/>
        <v>0</v>
      </c>
      <c r="IA39" s="120">
        <f t="shared" si="139"/>
        <v>0</v>
      </c>
      <c r="IB39" s="120">
        <f t="shared" si="139"/>
        <v>0</v>
      </c>
      <c r="IC39" s="120">
        <f t="shared" si="139"/>
        <v>0</v>
      </c>
      <c r="ID39" s="120">
        <f t="shared" si="139"/>
        <v>0</v>
      </c>
      <c r="IE39" s="120">
        <f t="shared" si="139"/>
        <v>0</v>
      </c>
      <c r="IF39" s="120">
        <f t="shared" si="139"/>
        <v>0</v>
      </c>
      <c r="IG39" s="120">
        <f t="shared" si="139"/>
        <v>0</v>
      </c>
      <c r="IH39" s="120">
        <f t="shared" si="139"/>
        <v>0</v>
      </c>
      <c r="II39" s="120">
        <f t="shared" si="139"/>
        <v>0</v>
      </c>
      <c r="IJ39" s="120">
        <f t="shared" si="139"/>
        <v>0</v>
      </c>
      <c r="IK39" s="120">
        <f t="shared" si="139"/>
        <v>0</v>
      </c>
      <c r="IL39" s="120">
        <f t="shared" si="139"/>
        <v>0</v>
      </c>
      <c r="IM39" s="120">
        <f t="shared" si="139"/>
        <v>0</v>
      </c>
      <c r="IN39" s="120">
        <f t="shared" si="139"/>
        <v>0</v>
      </c>
      <c r="IO39" s="120">
        <f t="shared" si="139"/>
        <v>0</v>
      </c>
      <c r="IP39" s="120">
        <f t="shared" si="139"/>
        <v>0</v>
      </c>
      <c r="IQ39" s="120">
        <f t="shared" si="139"/>
        <v>0</v>
      </c>
      <c r="IR39" s="120">
        <f t="shared" si="139"/>
        <v>0</v>
      </c>
      <c r="IS39" s="120">
        <f t="shared" si="139"/>
        <v>0</v>
      </c>
      <c r="IT39" s="120">
        <f t="shared" si="139"/>
        <v>0</v>
      </c>
      <c r="IU39" s="120">
        <f t="shared" si="139"/>
        <v>0</v>
      </c>
      <c r="IV39" s="120">
        <f t="shared" si="139"/>
        <v>0</v>
      </c>
      <c r="IW39" s="120">
        <f t="shared" si="139"/>
        <v>0</v>
      </c>
      <c r="IX39" s="120">
        <f t="shared" si="139"/>
        <v>0</v>
      </c>
      <c r="IY39" s="120">
        <f t="shared" si="139"/>
        <v>0</v>
      </c>
      <c r="IZ39" s="120">
        <f t="shared" si="139"/>
        <v>0</v>
      </c>
      <c r="JA39" s="120">
        <f t="shared" si="139"/>
        <v>0</v>
      </c>
      <c r="JB39" s="120">
        <f t="shared" si="139"/>
        <v>0</v>
      </c>
      <c r="JC39" s="120">
        <f t="shared" si="139"/>
        <v>0</v>
      </c>
      <c r="JD39" s="120">
        <f t="shared" si="139"/>
        <v>0</v>
      </c>
      <c r="JE39" s="120">
        <f t="shared" si="139"/>
        <v>0</v>
      </c>
      <c r="JF39" s="120">
        <f t="shared" si="139"/>
        <v>0</v>
      </c>
      <c r="JG39" s="120">
        <f t="shared" si="139"/>
        <v>0</v>
      </c>
      <c r="JH39" s="120">
        <f t="shared" si="139"/>
        <v>0</v>
      </c>
      <c r="JI39" s="120">
        <f t="shared" si="139"/>
        <v>0</v>
      </c>
      <c r="JJ39" s="120">
        <f t="shared" si="139"/>
        <v>0</v>
      </c>
      <c r="JK39" s="120">
        <f t="shared" si="139"/>
        <v>0</v>
      </c>
      <c r="JL39" s="120">
        <f t="shared" si="139"/>
        <v>0</v>
      </c>
      <c r="JM39" s="120">
        <f t="shared" si="139"/>
        <v>0</v>
      </c>
      <c r="JN39" s="120">
        <f t="shared" si="139"/>
        <v>0</v>
      </c>
      <c r="JO39" s="120">
        <f t="shared" si="139"/>
        <v>0</v>
      </c>
      <c r="JP39" s="120">
        <f t="shared" si="139"/>
        <v>0</v>
      </c>
      <c r="JQ39" s="120">
        <f t="shared" si="139"/>
        <v>0</v>
      </c>
      <c r="JR39" s="120">
        <f t="shared" si="139"/>
        <v>0</v>
      </c>
      <c r="JS39" s="120">
        <f t="shared" ref="JS39:LG39" si="140">IF(JS$10="",0,JS35-JS37)</f>
        <v>0</v>
      </c>
      <c r="JT39" s="120">
        <f t="shared" si="140"/>
        <v>0</v>
      </c>
      <c r="JU39" s="120">
        <f t="shared" si="140"/>
        <v>0</v>
      </c>
      <c r="JV39" s="120">
        <f t="shared" si="140"/>
        <v>0</v>
      </c>
      <c r="JW39" s="120">
        <f t="shared" si="140"/>
        <v>0</v>
      </c>
      <c r="JX39" s="120">
        <f t="shared" si="140"/>
        <v>0</v>
      </c>
      <c r="JY39" s="120">
        <f t="shared" si="140"/>
        <v>0</v>
      </c>
      <c r="JZ39" s="120">
        <f t="shared" si="140"/>
        <v>0</v>
      </c>
      <c r="KA39" s="120">
        <f t="shared" si="140"/>
        <v>0</v>
      </c>
      <c r="KB39" s="120">
        <f t="shared" si="140"/>
        <v>0</v>
      </c>
      <c r="KC39" s="120">
        <f t="shared" si="140"/>
        <v>0</v>
      </c>
      <c r="KD39" s="120">
        <f t="shared" si="140"/>
        <v>0</v>
      </c>
      <c r="KE39" s="120">
        <f t="shared" si="140"/>
        <v>0</v>
      </c>
      <c r="KF39" s="120">
        <f t="shared" si="140"/>
        <v>0</v>
      </c>
      <c r="KG39" s="120">
        <f t="shared" si="140"/>
        <v>0</v>
      </c>
      <c r="KH39" s="120">
        <f t="shared" si="140"/>
        <v>0</v>
      </c>
      <c r="KI39" s="120">
        <f t="shared" si="140"/>
        <v>0</v>
      </c>
      <c r="KJ39" s="120">
        <f t="shared" si="140"/>
        <v>0</v>
      </c>
      <c r="KK39" s="120">
        <f t="shared" si="140"/>
        <v>0</v>
      </c>
      <c r="KL39" s="120">
        <f t="shared" si="140"/>
        <v>0</v>
      </c>
      <c r="KM39" s="120">
        <f t="shared" si="140"/>
        <v>0</v>
      </c>
      <c r="KN39" s="120">
        <f t="shared" si="140"/>
        <v>0</v>
      </c>
      <c r="KO39" s="120">
        <f t="shared" si="140"/>
        <v>0</v>
      </c>
      <c r="KP39" s="120">
        <f t="shared" si="140"/>
        <v>0</v>
      </c>
      <c r="KQ39" s="120">
        <f t="shared" si="140"/>
        <v>0</v>
      </c>
      <c r="KR39" s="120">
        <f t="shared" si="140"/>
        <v>0</v>
      </c>
      <c r="KS39" s="120">
        <f t="shared" si="140"/>
        <v>0</v>
      </c>
      <c r="KT39" s="120">
        <f t="shared" si="140"/>
        <v>0</v>
      </c>
      <c r="KU39" s="120">
        <f t="shared" si="140"/>
        <v>0</v>
      </c>
      <c r="KV39" s="120">
        <f t="shared" si="140"/>
        <v>0</v>
      </c>
      <c r="KW39" s="120">
        <f t="shared" si="140"/>
        <v>0</v>
      </c>
      <c r="KX39" s="120">
        <f t="shared" si="140"/>
        <v>0</v>
      </c>
      <c r="KY39" s="120">
        <f t="shared" si="140"/>
        <v>0</v>
      </c>
      <c r="KZ39" s="120">
        <f t="shared" si="140"/>
        <v>0</v>
      </c>
      <c r="LA39" s="120">
        <f t="shared" si="140"/>
        <v>0</v>
      </c>
      <c r="LB39" s="120">
        <f t="shared" si="140"/>
        <v>0</v>
      </c>
      <c r="LC39" s="120">
        <f t="shared" si="140"/>
        <v>0</v>
      </c>
      <c r="LD39" s="120">
        <f t="shared" si="140"/>
        <v>0</v>
      </c>
      <c r="LE39" s="120">
        <f t="shared" si="140"/>
        <v>0</v>
      </c>
      <c r="LF39" s="120">
        <f t="shared" si="140"/>
        <v>0</v>
      </c>
      <c r="LG39" s="120">
        <f t="shared" si="140"/>
        <v>0</v>
      </c>
      <c r="LH39" s="120">
        <f t="shared" ref="LH39" si="141">IF(LH$10="",0,LH35-LH37)</f>
        <v>0</v>
      </c>
      <c r="LI39" s="6"/>
      <c r="LJ39" s="6"/>
    </row>
    <row r="40" spans="1:322" ht="7.05" customHeight="1" x14ac:dyDescent="0.25">
      <c r="A40" s="6"/>
      <c r="B40" s="6"/>
      <c r="C40" s="6"/>
      <c r="D40" s="6"/>
      <c r="E40" s="116"/>
      <c r="F40" s="6"/>
      <c r="G40" s="6"/>
      <c r="H40" s="6"/>
      <c r="I40" s="6"/>
      <c r="J40" s="6"/>
      <c r="K40" s="117"/>
      <c r="L40" s="6"/>
      <c r="M40" s="118"/>
      <c r="N40" s="6"/>
      <c r="O40" s="119"/>
      <c r="P40" s="6"/>
      <c r="Q40" s="6"/>
      <c r="R40" s="115"/>
      <c r="S40" s="6"/>
      <c r="T40" s="6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  <c r="IW40" s="115"/>
      <c r="IX40" s="115"/>
      <c r="IY40" s="115"/>
      <c r="IZ40" s="115"/>
      <c r="JA40" s="115"/>
      <c r="JB40" s="115"/>
      <c r="JC40" s="115"/>
      <c r="JD40" s="115"/>
      <c r="JE40" s="115"/>
      <c r="JF40" s="115"/>
      <c r="JG40" s="115"/>
      <c r="JH40" s="115"/>
      <c r="JI40" s="115"/>
      <c r="JJ40" s="115"/>
      <c r="JK40" s="115"/>
      <c r="JL40" s="115"/>
      <c r="JM40" s="115"/>
      <c r="JN40" s="115"/>
      <c r="JO40" s="115"/>
      <c r="JP40" s="115"/>
      <c r="JQ40" s="115"/>
      <c r="JR40" s="115"/>
      <c r="JS40" s="115"/>
      <c r="JT40" s="115"/>
      <c r="JU40" s="115"/>
      <c r="JV40" s="115"/>
      <c r="JW40" s="115"/>
      <c r="JX40" s="115"/>
      <c r="JY40" s="115"/>
      <c r="JZ40" s="115"/>
      <c r="KA40" s="115"/>
      <c r="KB40" s="115"/>
      <c r="KC40" s="115"/>
      <c r="KD40" s="115"/>
      <c r="KE40" s="115"/>
      <c r="KF40" s="115"/>
      <c r="KG40" s="115"/>
      <c r="KH40" s="115"/>
      <c r="KI40" s="115"/>
      <c r="KJ40" s="115"/>
      <c r="KK40" s="115"/>
      <c r="KL40" s="115"/>
      <c r="KM40" s="115"/>
      <c r="KN40" s="115"/>
      <c r="KO40" s="115"/>
      <c r="KP40" s="115"/>
      <c r="KQ40" s="115"/>
      <c r="KR40" s="115"/>
      <c r="KS40" s="115"/>
      <c r="KT40" s="115"/>
      <c r="KU40" s="115"/>
      <c r="KV40" s="115"/>
      <c r="KW40" s="115"/>
      <c r="KX40" s="115"/>
      <c r="KY40" s="115"/>
      <c r="KZ40" s="115"/>
      <c r="LA40" s="115"/>
      <c r="LB40" s="115"/>
      <c r="LC40" s="115"/>
      <c r="LD40" s="115"/>
      <c r="LE40" s="115"/>
      <c r="LF40" s="115"/>
      <c r="LG40" s="115"/>
      <c r="LH40" s="115"/>
      <c r="LI40" s="6"/>
      <c r="LJ40" s="6"/>
    </row>
    <row r="41" spans="1:322" x14ac:dyDescent="0.25">
      <c r="A41" s="6"/>
      <c r="B41" s="6"/>
      <c r="C41" s="6"/>
      <c r="D41" s="6"/>
      <c r="E41" s="125" t="str">
        <f>kpi!$E$56</f>
        <v>Кредитный портфель на конец периода</v>
      </c>
      <c r="F41" s="6"/>
      <c r="G41" s="6"/>
      <c r="H41" s="6"/>
      <c r="I41" s="6"/>
      <c r="J41" s="6"/>
      <c r="K41" s="117" t="str">
        <f>IF($E41="","",INDEX(kpi!$H:$H,SUMIFS(kpi!$B:$B,kpi!$E:$E,$E41)))</f>
        <v>тыс.руб.</v>
      </c>
      <c r="L41" s="6"/>
      <c r="M41" s="118"/>
      <c r="N41" s="6"/>
      <c r="O41" s="119"/>
      <c r="P41" s="6"/>
      <c r="Q41" s="6"/>
      <c r="R41" s="120"/>
      <c r="S41" s="6"/>
      <c r="T41" s="6"/>
      <c r="U41" s="120">
        <f>IF(U$10="",0,U33+U39)</f>
        <v>400</v>
      </c>
      <c r="V41" s="120">
        <f>IF(V$10="",0,V33+V39)</f>
        <v>1616.638418079096</v>
      </c>
      <c r="W41" s="120">
        <f t="shared" ref="W41:CH41" si="142">IF(W$10="",0,W33+W39)</f>
        <v>3535.8474576271192</v>
      </c>
      <c r="X41" s="120">
        <f t="shared" si="142"/>
        <v>6321.5649717514134</v>
      </c>
      <c r="Y41" s="120">
        <f t="shared" si="142"/>
        <v>10730.661016949154</v>
      </c>
      <c r="Z41" s="120">
        <f t="shared" si="142"/>
        <v>13950.932203389832</v>
      </c>
      <c r="AA41" s="120">
        <f t="shared" si="142"/>
        <v>19884.0395480226</v>
      </c>
      <c r="AB41" s="120">
        <f t="shared" si="142"/>
        <v>23013.220338983054</v>
      </c>
      <c r="AC41" s="120">
        <f t="shared" si="142"/>
        <v>28943.050847457631</v>
      </c>
      <c r="AD41" s="120">
        <f t="shared" si="142"/>
        <v>42326.779661016953</v>
      </c>
      <c r="AE41" s="120">
        <f t="shared" si="142"/>
        <v>42326.779661016953</v>
      </c>
      <c r="AF41" s="120">
        <f t="shared" si="142"/>
        <v>42326.779661016953</v>
      </c>
      <c r="AG41" s="120">
        <f t="shared" si="142"/>
        <v>42326.779661016953</v>
      </c>
      <c r="AH41" s="120">
        <f t="shared" si="142"/>
        <v>42326.779661016953</v>
      </c>
      <c r="AI41" s="120">
        <f t="shared" si="142"/>
        <v>42326.779661016953</v>
      </c>
      <c r="AJ41" s="120">
        <f t="shared" si="142"/>
        <v>41942.500320448344</v>
      </c>
      <c r="AK41" s="120">
        <f t="shared" si="142"/>
        <v>41525.587152904649</v>
      </c>
      <c r="AL41" s="120">
        <f t="shared" si="142"/>
        <v>41168.250533206578</v>
      </c>
      <c r="AM41" s="120">
        <f t="shared" si="142"/>
        <v>40877.417517097179</v>
      </c>
      <c r="AN41" s="120">
        <f t="shared" si="142"/>
        <v>40787.326846282711</v>
      </c>
      <c r="AO41" s="120">
        <f t="shared" si="142"/>
        <v>40680.717011226254</v>
      </c>
      <c r="AP41" s="120">
        <f t="shared" si="142"/>
        <v>40680.717011226254</v>
      </c>
      <c r="AQ41" s="120">
        <f t="shared" si="142"/>
        <v>40680.717011226254</v>
      </c>
      <c r="AR41" s="120">
        <f t="shared" si="142"/>
        <v>40607.17016958</v>
      </c>
      <c r="AS41" s="120">
        <f t="shared" si="142"/>
        <v>40385.38125430233</v>
      </c>
      <c r="AT41" s="120">
        <f t="shared" si="142"/>
        <v>40071.112299051041</v>
      </c>
      <c r="AU41" s="120">
        <f t="shared" si="142"/>
        <v>39699.498447574799</v>
      </c>
      <c r="AV41" s="120">
        <f t="shared" si="142"/>
        <v>39182.945924542772</v>
      </c>
      <c r="AW41" s="120">
        <f t="shared" si="142"/>
        <v>38731.34997521984</v>
      </c>
      <c r="AX41" s="120">
        <f t="shared" si="142"/>
        <v>38340.974261252813</v>
      </c>
      <c r="AY41" s="120">
        <f t="shared" si="142"/>
        <v>38018.789979371286</v>
      </c>
      <c r="AZ41" s="120">
        <f t="shared" si="142"/>
        <v>37902.869206867763</v>
      </c>
      <c r="BA41" s="120">
        <f t="shared" si="142"/>
        <v>37769.579738349035</v>
      </c>
      <c r="BB41" s="120">
        <f t="shared" si="142"/>
        <v>37769.579738349035</v>
      </c>
      <c r="BC41" s="120">
        <f t="shared" si="142"/>
        <v>37740.886062449477</v>
      </c>
      <c r="BD41" s="120">
        <f t="shared" si="142"/>
        <v>37621.38820897085</v>
      </c>
      <c r="BE41" s="120">
        <f t="shared" si="142"/>
        <v>37368.024619773394</v>
      </c>
      <c r="BF41" s="120">
        <f t="shared" si="142"/>
        <v>37019.070015305813</v>
      </c>
      <c r="BG41" s="120">
        <f t="shared" si="142"/>
        <v>36610.686019437569</v>
      </c>
      <c r="BH41" s="120">
        <f t="shared" si="142"/>
        <v>36052.698530192669</v>
      </c>
      <c r="BI41" s="120">
        <f t="shared" si="142"/>
        <v>35561.164920400253</v>
      </c>
      <c r="BJ41" s="120">
        <f t="shared" si="142"/>
        <v>35132.232745401299</v>
      </c>
      <c r="BK41" s="120">
        <f t="shared" si="142"/>
        <v>34786.070158139417</v>
      </c>
      <c r="BL41" s="120">
        <f t="shared" si="142"/>
        <v>34647.851338838409</v>
      </c>
      <c r="BM41" s="120">
        <f t="shared" si="142"/>
        <v>34491.847040606706</v>
      </c>
      <c r="BN41" s="120">
        <f t="shared" si="142"/>
        <v>34480.667206250087</v>
      </c>
      <c r="BO41" s="120">
        <f t="shared" si="142"/>
        <v>34421.937148654928</v>
      </c>
      <c r="BP41" s="120">
        <f t="shared" si="142"/>
        <v>34279.695592459146</v>
      </c>
      <c r="BQ41" s="120">
        <f t="shared" si="142"/>
        <v>34001.008297638225</v>
      </c>
      <c r="BR41" s="120">
        <f t="shared" si="142"/>
        <v>33624.859879788673</v>
      </c>
      <c r="BS41" s="120">
        <f t="shared" si="142"/>
        <v>33188.082645499664</v>
      </c>
      <c r="BT41" s="120">
        <f t="shared" si="142"/>
        <v>32598.828800907926</v>
      </c>
      <c r="BU41" s="120">
        <f t="shared" si="142"/>
        <v>32077.164672580511</v>
      </c>
      <c r="BV41" s="120">
        <f t="shared" si="142"/>
        <v>31619.165968574496</v>
      </c>
      <c r="BW41" s="120">
        <f t="shared" si="142"/>
        <v>31231.698938631944</v>
      </c>
      <c r="BX41" s="120">
        <f t="shared" si="142"/>
        <v>31060.458654851296</v>
      </c>
      <c r="BY41" s="120">
        <f t="shared" si="142"/>
        <v>30870.709688692841</v>
      </c>
      <c r="BZ41" s="120">
        <f t="shared" si="142"/>
        <v>30829.938967217797</v>
      </c>
      <c r="CA41" s="120">
        <f t="shared" si="142"/>
        <v>30739.999239024357</v>
      </c>
      <c r="CB41" s="120">
        <f t="shared" si="142"/>
        <v>30563.849057093903</v>
      </c>
      <c r="CC41" s="120">
        <f t="shared" si="142"/>
        <v>30246.964811009144</v>
      </c>
      <c r="CD41" s="120">
        <f t="shared" si="142"/>
        <v>29829.49930177</v>
      </c>
      <c r="CE41" s="120">
        <f t="shared" si="142"/>
        <v>29349.388442149688</v>
      </c>
      <c r="CF41" s="120">
        <f t="shared" si="142"/>
        <v>28712.02763142894</v>
      </c>
      <c r="CG41" s="120">
        <f t="shared" si="142"/>
        <v>28144.083802827285</v>
      </c>
      <c r="CH41" s="120">
        <f t="shared" si="142"/>
        <v>27641.513542315955</v>
      </c>
      <c r="CI41" s="120">
        <f t="shared" ref="CI41:ET41" si="143">IF(CI$10="",0,CI33+CI39)</f>
        <v>27211.38768353948</v>
      </c>
      <c r="CJ41" s="120">
        <f t="shared" si="143"/>
        <v>27003.770736827322</v>
      </c>
      <c r="CK41" s="120">
        <f t="shared" si="143"/>
        <v>26776.883786428978</v>
      </c>
      <c r="CL41" s="120">
        <f t="shared" si="143"/>
        <v>26703.236932359057</v>
      </c>
      <c r="CM41" s="120">
        <f t="shared" si="143"/>
        <v>26578.737060229552</v>
      </c>
      <c r="CN41" s="120">
        <f t="shared" si="143"/>
        <v>26365.230023498905</v>
      </c>
      <c r="CO41" s="120">
        <f t="shared" si="143"/>
        <v>26006.555036573518</v>
      </c>
      <c r="CP41" s="120">
        <f t="shared" si="143"/>
        <v>25544.068006784222</v>
      </c>
      <c r="CQ41" s="120">
        <f t="shared" si="143"/>
        <v>25016.841435668492</v>
      </c>
      <c r="CR41" s="120">
        <f t="shared" si="143"/>
        <v>24327.43108486143</v>
      </c>
      <c r="CS41" s="120">
        <f t="shared" si="143"/>
        <v>23709.302384864055</v>
      </c>
      <c r="CT41" s="120">
        <f t="shared" si="143"/>
        <v>23158.289097333927</v>
      </c>
      <c r="CU41" s="120">
        <f t="shared" si="143"/>
        <v>22722.911899677598</v>
      </c>
      <c r="CV41" s="120">
        <f t="shared" si="143"/>
        <v>22502.858482221036</v>
      </c>
      <c r="CW41" s="120">
        <f t="shared" si="143"/>
        <v>22263.620724186389</v>
      </c>
      <c r="CX41" s="120">
        <f t="shared" si="143"/>
        <v>22177.274130450201</v>
      </c>
      <c r="CY41" s="120">
        <f t="shared" si="143"/>
        <v>22040.242426295794</v>
      </c>
      <c r="CZ41" s="120">
        <f t="shared" si="143"/>
        <v>21814.469106957171</v>
      </c>
      <c r="DA41" s="120">
        <f t="shared" si="143"/>
        <v>21443.936535589732</v>
      </c>
      <c r="DB41" s="120">
        <f t="shared" si="143"/>
        <v>20969.897427009004</v>
      </c>
      <c r="DC41" s="120">
        <f t="shared" si="143"/>
        <v>20431.326875719729</v>
      </c>
      <c r="DD41" s="120">
        <f t="shared" si="143"/>
        <v>19731.028137781814</v>
      </c>
      <c r="DE41" s="120">
        <f t="shared" si="143"/>
        <v>19101.87817304708</v>
      </c>
      <c r="DF41" s="120">
        <f t="shared" si="143"/>
        <v>18539.72262259556</v>
      </c>
      <c r="DG41" s="120">
        <f t="shared" si="143"/>
        <v>18064.07380556305</v>
      </c>
      <c r="DH41" s="120">
        <f t="shared" si="143"/>
        <v>17812.331502082539</v>
      </c>
      <c r="DI41" s="120">
        <f t="shared" si="143"/>
        <v>17540.540213449647</v>
      </c>
      <c r="DJ41" s="120">
        <f t="shared" si="143"/>
        <v>17424.209578257567</v>
      </c>
      <c r="DK41" s="120">
        <f t="shared" si="143"/>
        <v>17255.684327425948</v>
      </c>
      <c r="DL41" s="120">
        <f t="shared" si="143"/>
        <v>16996.139263707868</v>
      </c>
      <c r="DM41" s="120">
        <f t="shared" si="143"/>
        <v>16588.428740581487</v>
      </c>
      <c r="DN41" s="120">
        <f t="shared" si="143"/>
        <v>16074.62277461436</v>
      </c>
      <c r="DO41" s="120">
        <f t="shared" si="143"/>
        <v>15494.468112993076</v>
      </c>
      <c r="DP41" s="120">
        <f t="shared" si="143"/>
        <v>14748.816129955514</v>
      </c>
      <c r="DQ41" s="120">
        <f t="shared" si="143"/>
        <v>14075.19327879031</v>
      </c>
      <c r="DR41" s="120">
        <f t="shared" si="143"/>
        <v>13469.353967728637</v>
      </c>
      <c r="DS41" s="120">
        <f t="shared" si="143"/>
        <v>12951.599278253745</v>
      </c>
      <c r="DT41" s="120">
        <f t="shared" si="143"/>
        <v>12662.014597236241</v>
      </c>
      <c r="DU41" s="120">
        <f t="shared" si="143"/>
        <v>12351.763758027697</v>
      </c>
      <c r="DV41" s="120">
        <f t="shared" si="143"/>
        <v>12199.865021735184</v>
      </c>
      <c r="DW41" s="120">
        <f t="shared" si="143"/>
        <v>11994.508431247799</v>
      </c>
      <c r="DX41" s="120">
        <f t="shared" si="143"/>
        <v>11696.090690229934</v>
      </c>
      <c r="DY41" s="120">
        <f t="shared" si="143"/>
        <v>11246.321631486018</v>
      </c>
      <c r="DZ41" s="120">
        <f t="shared" si="143"/>
        <v>10688.111051466492</v>
      </c>
      <c r="EA41" s="120">
        <f t="shared" si="143"/>
        <v>10061.998999041443</v>
      </c>
      <c r="EB41" s="120">
        <f t="shared" si="143"/>
        <v>9266.8522297540167</v>
      </c>
      <c r="EC41" s="120">
        <f t="shared" si="143"/>
        <v>8544.9460667514322</v>
      </c>
      <c r="ED41" s="120">
        <f t="shared" si="143"/>
        <v>7891.9483340852266</v>
      </c>
      <c r="EE41" s="120">
        <f t="shared" si="143"/>
        <v>7357.740065304316</v>
      </c>
      <c r="EF41" s="120">
        <f t="shared" si="143"/>
        <v>7046.3825659855775</v>
      </c>
      <c r="EG41" s="120">
        <f t="shared" si="143"/>
        <v>6714.337772772813</v>
      </c>
      <c r="EH41" s="120">
        <f t="shared" si="143"/>
        <v>6540.2348490851691</v>
      </c>
      <c r="EI41" s="120">
        <f t="shared" si="143"/>
        <v>6312.7243706494974</v>
      </c>
      <c r="EJ41" s="120">
        <f t="shared" si="143"/>
        <v>5992.289215678672</v>
      </c>
      <c r="EK41" s="120">
        <f t="shared" si="143"/>
        <v>5520.7660192276244</v>
      </c>
      <c r="EL41" s="120">
        <f t="shared" si="143"/>
        <v>4940.9713841995617</v>
      </c>
      <c r="EM41" s="120">
        <f t="shared" si="143"/>
        <v>4293.3573217198509</v>
      </c>
      <c r="EN41" s="120">
        <f t="shared" si="143"/>
        <v>3477.0105392392115</v>
      </c>
      <c r="EO41" s="120">
        <f t="shared" si="143"/>
        <v>2733.679775735337</v>
      </c>
      <c r="EP41" s="120">
        <f t="shared" si="143"/>
        <v>2059.0423786922374</v>
      </c>
      <c r="EQ41" s="120">
        <f t="shared" si="143"/>
        <v>1473.7588639121395</v>
      </c>
      <c r="ER41" s="120">
        <f t="shared" si="143"/>
        <v>1120.4041211421011</v>
      </c>
      <c r="ES41" s="120">
        <f t="shared" si="143"/>
        <v>745.71543788310964</v>
      </c>
      <c r="ET41" s="120">
        <f t="shared" si="143"/>
        <v>531.89288827686823</v>
      </c>
      <c r="EU41" s="120">
        <f t="shared" ref="EU41:HF41" si="144">IF(EU$10="",0,EU33+EU39)</f>
        <v>263.35837393793111</v>
      </c>
      <c r="EV41" s="120">
        <f t="shared" si="144"/>
        <v>0</v>
      </c>
      <c r="EW41" s="120">
        <f t="shared" si="144"/>
        <v>0</v>
      </c>
      <c r="EX41" s="120">
        <f t="shared" si="144"/>
        <v>0</v>
      </c>
      <c r="EY41" s="120">
        <f t="shared" si="144"/>
        <v>0</v>
      </c>
      <c r="EZ41" s="120">
        <f t="shared" si="144"/>
        <v>0</v>
      </c>
      <c r="FA41" s="120">
        <f t="shared" si="144"/>
        <v>0</v>
      </c>
      <c r="FB41" s="120">
        <f t="shared" si="144"/>
        <v>0</v>
      </c>
      <c r="FC41" s="120">
        <f t="shared" si="144"/>
        <v>0</v>
      </c>
      <c r="FD41" s="120">
        <f t="shared" si="144"/>
        <v>0</v>
      </c>
      <c r="FE41" s="120">
        <f t="shared" si="144"/>
        <v>0</v>
      </c>
      <c r="FF41" s="120">
        <f t="shared" si="144"/>
        <v>0</v>
      </c>
      <c r="FG41" s="120">
        <f t="shared" si="144"/>
        <v>0</v>
      </c>
      <c r="FH41" s="120">
        <f t="shared" si="144"/>
        <v>0</v>
      </c>
      <c r="FI41" s="120">
        <f t="shared" si="144"/>
        <v>0</v>
      </c>
      <c r="FJ41" s="120">
        <f t="shared" si="144"/>
        <v>0</v>
      </c>
      <c r="FK41" s="120">
        <f t="shared" si="144"/>
        <v>0</v>
      </c>
      <c r="FL41" s="120">
        <f t="shared" si="144"/>
        <v>0</v>
      </c>
      <c r="FM41" s="120">
        <f t="shared" si="144"/>
        <v>0</v>
      </c>
      <c r="FN41" s="120">
        <f t="shared" si="144"/>
        <v>0</v>
      </c>
      <c r="FO41" s="120">
        <f t="shared" si="144"/>
        <v>0</v>
      </c>
      <c r="FP41" s="120">
        <f t="shared" si="144"/>
        <v>0</v>
      </c>
      <c r="FQ41" s="120">
        <f t="shared" si="144"/>
        <v>0</v>
      </c>
      <c r="FR41" s="120">
        <f t="shared" si="144"/>
        <v>0</v>
      </c>
      <c r="FS41" s="120">
        <f t="shared" si="144"/>
        <v>0</v>
      </c>
      <c r="FT41" s="120">
        <f t="shared" si="144"/>
        <v>0</v>
      </c>
      <c r="FU41" s="120">
        <f t="shared" si="144"/>
        <v>0</v>
      </c>
      <c r="FV41" s="120">
        <f t="shared" si="144"/>
        <v>0</v>
      </c>
      <c r="FW41" s="120">
        <f t="shared" si="144"/>
        <v>0</v>
      </c>
      <c r="FX41" s="120">
        <f t="shared" si="144"/>
        <v>0</v>
      </c>
      <c r="FY41" s="120">
        <f t="shared" si="144"/>
        <v>0</v>
      </c>
      <c r="FZ41" s="120">
        <f t="shared" si="144"/>
        <v>0</v>
      </c>
      <c r="GA41" s="120">
        <f t="shared" si="144"/>
        <v>0</v>
      </c>
      <c r="GB41" s="120">
        <f t="shared" si="144"/>
        <v>0</v>
      </c>
      <c r="GC41" s="120">
        <f t="shared" si="144"/>
        <v>0</v>
      </c>
      <c r="GD41" s="120">
        <f t="shared" si="144"/>
        <v>0</v>
      </c>
      <c r="GE41" s="120">
        <f t="shared" si="144"/>
        <v>0</v>
      </c>
      <c r="GF41" s="120">
        <f t="shared" si="144"/>
        <v>0</v>
      </c>
      <c r="GG41" s="120">
        <f t="shared" si="144"/>
        <v>0</v>
      </c>
      <c r="GH41" s="120">
        <f t="shared" si="144"/>
        <v>0</v>
      </c>
      <c r="GI41" s="120">
        <f t="shared" si="144"/>
        <v>0</v>
      </c>
      <c r="GJ41" s="120">
        <f t="shared" si="144"/>
        <v>0</v>
      </c>
      <c r="GK41" s="120">
        <f t="shared" si="144"/>
        <v>0</v>
      </c>
      <c r="GL41" s="120">
        <f t="shared" si="144"/>
        <v>0</v>
      </c>
      <c r="GM41" s="120">
        <f t="shared" si="144"/>
        <v>0</v>
      </c>
      <c r="GN41" s="120">
        <f t="shared" si="144"/>
        <v>0</v>
      </c>
      <c r="GO41" s="120">
        <f t="shared" si="144"/>
        <v>0</v>
      </c>
      <c r="GP41" s="120">
        <f t="shared" si="144"/>
        <v>0</v>
      </c>
      <c r="GQ41" s="120">
        <f t="shared" si="144"/>
        <v>0</v>
      </c>
      <c r="GR41" s="120">
        <f t="shared" si="144"/>
        <v>0</v>
      </c>
      <c r="GS41" s="120">
        <f t="shared" si="144"/>
        <v>0</v>
      </c>
      <c r="GT41" s="120">
        <f t="shared" si="144"/>
        <v>0</v>
      </c>
      <c r="GU41" s="120">
        <f t="shared" si="144"/>
        <v>0</v>
      </c>
      <c r="GV41" s="120">
        <f t="shared" si="144"/>
        <v>0</v>
      </c>
      <c r="GW41" s="120">
        <f t="shared" si="144"/>
        <v>0</v>
      </c>
      <c r="GX41" s="120">
        <f t="shared" si="144"/>
        <v>0</v>
      </c>
      <c r="GY41" s="120">
        <f t="shared" si="144"/>
        <v>0</v>
      </c>
      <c r="GZ41" s="120">
        <f t="shared" si="144"/>
        <v>0</v>
      </c>
      <c r="HA41" s="120">
        <f t="shared" si="144"/>
        <v>0</v>
      </c>
      <c r="HB41" s="120">
        <f t="shared" si="144"/>
        <v>0</v>
      </c>
      <c r="HC41" s="120">
        <f t="shared" si="144"/>
        <v>0</v>
      </c>
      <c r="HD41" s="120">
        <f t="shared" si="144"/>
        <v>0</v>
      </c>
      <c r="HE41" s="120">
        <f t="shared" si="144"/>
        <v>0</v>
      </c>
      <c r="HF41" s="120">
        <f t="shared" si="144"/>
        <v>0</v>
      </c>
      <c r="HG41" s="120">
        <f t="shared" ref="HG41:JR41" si="145">IF(HG$10="",0,HG33+HG39)</f>
        <v>0</v>
      </c>
      <c r="HH41" s="120">
        <f t="shared" si="145"/>
        <v>0</v>
      </c>
      <c r="HI41" s="120">
        <f t="shared" si="145"/>
        <v>0</v>
      </c>
      <c r="HJ41" s="120">
        <f t="shared" si="145"/>
        <v>0</v>
      </c>
      <c r="HK41" s="120">
        <f t="shared" si="145"/>
        <v>0</v>
      </c>
      <c r="HL41" s="120">
        <f t="shared" si="145"/>
        <v>0</v>
      </c>
      <c r="HM41" s="120">
        <f t="shared" si="145"/>
        <v>0</v>
      </c>
      <c r="HN41" s="120">
        <f t="shared" si="145"/>
        <v>0</v>
      </c>
      <c r="HO41" s="120">
        <f t="shared" si="145"/>
        <v>0</v>
      </c>
      <c r="HP41" s="120">
        <f t="shared" si="145"/>
        <v>0</v>
      </c>
      <c r="HQ41" s="120">
        <f t="shared" si="145"/>
        <v>0</v>
      </c>
      <c r="HR41" s="120">
        <f t="shared" si="145"/>
        <v>0</v>
      </c>
      <c r="HS41" s="120">
        <f t="shared" si="145"/>
        <v>0</v>
      </c>
      <c r="HT41" s="120">
        <f t="shared" si="145"/>
        <v>0</v>
      </c>
      <c r="HU41" s="120">
        <f t="shared" si="145"/>
        <v>0</v>
      </c>
      <c r="HV41" s="120">
        <f t="shared" si="145"/>
        <v>0</v>
      </c>
      <c r="HW41" s="120">
        <f t="shared" si="145"/>
        <v>0</v>
      </c>
      <c r="HX41" s="120">
        <f t="shared" si="145"/>
        <v>0</v>
      </c>
      <c r="HY41" s="120">
        <f t="shared" si="145"/>
        <v>0</v>
      </c>
      <c r="HZ41" s="120">
        <f t="shared" si="145"/>
        <v>0</v>
      </c>
      <c r="IA41" s="120">
        <f t="shared" si="145"/>
        <v>0</v>
      </c>
      <c r="IB41" s="120">
        <f t="shared" si="145"/>
        <v>0</v>
      </c>
      <c r="IC41" s="120">
        <f t="shared" si="145"/>
        <v>0</v>
      </c>
      <c r="ID41" s="120">
        <f t="shared" si="145"/>
        <v>0</v>
      </c>
      <c r="IE41" s="120">
        <f t="shared" si="145"/>
        <v>0</v>
      </c>
      <c r="IF41" s="120">
        <f t="shared" si="145"/>
        <v>0</v>
      </c>
      <c r="IG41" s="120">
        <f t="shared" si="145"/>
        <v>0</v>
      </c>
      <c r="IH41" s="120">
        <f t="shared" si="145"/>
        <v>0</v>
      </c>
      <c r="II41" s="120">
        <f t="shared" si="145"/>
        <v>0</v>
      </c>
      <c r="IJ41" s="120">
        <f t="shared" si="145"/>
        <v>0</v>
      </c>
      <c r="IK41" s="120">
        <f t="shared" si="145"/>
        <v>0</v>
      </c>
      <c r="IL41" s="120">
        <f t="shared" si="145"/>
        <v>0</v>
      </c>
      <c r="IM41" s="120">
        <f t="shared" si="145"/>
        <v>0</v>
      </c>
      <c r="IN41" s="120">
        <f t="shared" si="145"/>
        <v>0</v>
      </c>
      <c r="IO41" s="120">
        <f t="shared" si="145"/>
        <v>0</v>
      </c>
      <c r="IP41" s="120">
        <f t="shared" si="145"/>
        <v>0</v>
      </c>
      <c r="IQ41" s="120">
        <f t="shared" si="145"/>
        <v>0</v>
      </c>
      <c r="IR41" s="120">
        <f t="shared" si="145"/>
        <v>0</v>
      </c>
      <c r="IS41" s="120">
        <f t="shared" si="145"/>
        <v>0</v>
      </c>
      <c r="IT41" s="120">
        <f t="shared" si="145"/>
        <v>0</v>
      </c>
      <c r="IU41" s="120">
        <f t="shared" si="145"/>
        <v>0</v>
      </c>
      <c r="IV41" s="120">
        <f t="shared" si="145"/>
        <v>0</v>
      </c>
      <c r="IW41" s="120">
        <f t="shared" si="145"/>
        <v>0</v>
      </c>
      <c r="IX41" s="120">
        <f t="shared" si="145"/>
        <v>0</v>
      </c>
      <c r="IY41" s="120">
        <f t="shared" si="145"/>
        <v>0</v>
      </c>
      <c r="IZ41" s="120">
        <f t="shared" si="145"/>
        <v>0</v>
      </c>
      <c r="JA41" s="120">
        <f t="shared" si="145"/>
        <v>0</v>
      </c>
      <c r="JB41" s="120">
        <f t="shared" si="145"/>
        <v>0</v>
      </c>
      <c r="JC41" s="120">
        <f t="shared" si="145"/>
        <v>0</v>
      </c>
      <c r="JD41" s="120">
        <f t="shared" si="145"/>
        <v>0</v>
      </c>
      <c r="JE41" s="120">
        <f t="shared" si="145"/>
        <v>0</v>
      </c>
      <c r="JF41" s="120">
        <f t="shared" si="145"/>
        <v>0</v>
      </c>
      <c r="JG41" s="120">
        <f t="shared" si="145"/>
        <v>0</v>
      </c>
      <c r="JH41" s="120">
        <f t="shared" si="145"/>
        <v>0</v>
      </c>
      <c r="JI41" s="120">
        <f t="shared" si="145"/>
        <v>0</v>
      </c>
      <c r="JJ41" s="120">
        <f t="shared" si="145"/>
        <v>0</v>
      </c>
      <c r="JK41" s="120">
        <f t="shared" si="145"/>
        <v>0</v>
      </c>
      <c r="JL41" s="120">
        <f t="shared" si="145"/>
        <v>0</v>
      </c>
      <c r="JM41" s="120">
        <f t="shared" si="145"/>
        <v>0</v>
      </c>
      <c r="JN41" s="120">
        <f t="shared" si="145"/>
        <v>0</v>
      </c>
      <c r="JO41" s="120">
        <f t="shared" si="145"/>
        <v>0</v>
      </c>
      <c r="JP41" s="120">
        <f t="shared" si="145"/>
        <v>0</v>
      </c>
      <c r="JQ41" s="120">
        <f t="shared" si="145"/>
        <v>0</v>
      </c>
      <c r="JR41" s="120">
        <f t="shared" si="145"/>
        <v>0</v>
      </c>
      <c r="JS41" s="120">
        <f t="shared" ref="JS41:LG41" si="146">IF(JS$10="",0,JS33+JS39)</f>
        <v>0</v>
      </c>
      <c r="JT41" s="120">
        <f t="shared" si="146"/>
        <v>0</v>
      </c>
      <c r="JU41" s="120">
        <f t="shared" si="146"/>
        <v>0</v>
      </c>
      <c r="JV41" s="120">
        <f t="shared" si="146"/>
        <v>0</v>
      </c>
      <c r="JW41" s="120">
        <f t="shared" si="146"/>
        <v>0</v>
      </c>
      <c r="JX41" s="120">
        <f t="shared" si="146"/>
        <v>0</v>
      </c>
      <c r="JY41" s="120">
        <f t="shared" si="146"/>
        <v>0</v>
      </c>
      <c r="JZ41" s="120">
        <f t="shared" si="146"/>
        <v>0</v>
      </c>
      <c r="KA41" s="120">
        <f t="shared" si="146"/>
        <v>0</v>
      </c>
      <c r="KB41" s="120">
        <f t="shared" si="146"/>
        <v>0</v>
      </c>
      <c r="KC41" s="120">
        <f t="shared" si="146"/>
        <v>0</v>
      </c>
      <c r="KD41" s="120">
        <f t="shared" si="146"/>
        <v>0</v>
      </c>
      <c r="KE41" s="120">
        <f t="shared" si="146"/>
        <v>0</v>
      </c>
      <c r="KF41" s="120">
        <f t="shared" si="146"/>
        <v>0</v>
      </c>
      <c r="KG41" s="120">
        <f t="shared" si="146"/>
        <v>0</v>
      </c>
      <c r="KH41" s="120">
        <f t="shared" si="146"/>
        <v>0</v>
      </c>
      <c r="KI41" s="120">
        <f t="shared" si="146"/>
        <v>0</v>
      </c>
      <c r="KJ41" s="120">
        <f t="shared" si="146"/>
        <v>0</v>
      </c>
      <c r="KK41" s="120">
        <f t="shared" si="146"/>
        <v>0</v>
      </c>
      <c r="KL41" s="120">
        <f t="shared" si="146"/>
        <v>0</v>
      </c>
      <c r="KM41" s="120">
        <f t="shared" si="146"/>
        <v>0</v>
      </c>
      <c r="KN41" s="120">
        <f t="shared" si="146"/>
        <v>0</v>
      </c>
      <c r="KO41" s="120">
        <f t="shared" si="146"/>
        <v>0</v>
      </c>
      <c r="KP41" s="120">
        <f t="shared" si="146"/>
        <v>0</v>
      </c>
      <c r="KQ41" s="120">
        <f t="shared" si="146"/>
        <v>0</v>
      </c>
      <c r="KR41" s="120">
        <f t="shared" si="146"/>
        <v>0</v>
      </c>
      <c r="KS41" s="120">
        <f t="shared" si="146"/>
        <v>0</v>
      </c>
      <c r="KT41" s="120">
        <f t="shared" si="146"/>
        <v>0</v>
      </c>
      <c r="KU41" s="120">
        <f t="shared" si="146"/>
        <v>0</v>
      </c>
      <c r="KV41" s="120">
        <f t="shared" si="146"/>
        <v>0</v>
      </c>
      <c r="KW41" s="120">
        <f t="shared" si="146"/>
        <v>0</v>
      </c>
      <c r="KX41" s="120">
        <f t="shared" si="146"/>
        <v>0</v>
      </c>
      <c r="KY41" s="120">
        <f t="shared" si="146"/>
        <v>0</v>
      </c>
      <c r="KZ41" s="120">
        <f t="shared" si="146"/>
        <v>0</v>
      </c>
      <c r="LA41" s="120">
        <f t="shared" si="146"/>
        <v>0</v>
      </c>
      <c r="LB41" s="120">
        <f t="shared" si="146"/>
        <v>0</v>
      </c>
      <c r="LC41" s="120">
        <f t="shared" si="146"/>
        <v>0</v>
      </c>
      <c r="LD41" s="120">
        <f t="shared" si="146"/>
        <v>0</v>
      </c>
      <c r="LE41" s="120">
        <f t="shared" si="146"/>
        <v>0</v>
      </c>
      <c r="LF41" s="120">
        <f t="shared" si="146"/>
        <v>0</v>
      </c>
      <c r="LG41" s="120">
        <f t="shared" si="146"/>
        <v>0</v>
      </c>
      <c r="LH41" s="120">
        <f t="shared" ref="LH41" si="147">IF(LH$10="",0,LH33+LH39)</f>
        <v>0</v>
      </c>
      <c r="LI41" s="6"/>
      <c r="LJ41" s="6"/>
    </row>
    <row r="42" spans="1:322" ht="7.05" customHeight="1" x14ac:dyDescent="0.25">
      <c r="A42" s="6"/>
      <c r="B42" s="6"/>
      <c r="C42" s="6"/>
      <c r="D42" s="6"/>
      <c r="E42" s="116"/>
      <c r="F42" s="6"/>
      <c r="G42" s="6"/>
      <c r="H42" s="6"/>
      <c r="I42" s="6"/>
      <c r="J42" s="6"/>
      <c r="K42" s="117"/>
      <c r="L42" s="6"/>
      <c r="M42" s="118"/>
      <c r="N42" s="6"/>
      <c r="O42" s="119"/>
      <c r="P42" s="6"/>
      <c r="Q42" s="6"/>
      <c r="R42" s="115"/>
      <c r="S42" s="6"/>
      <c r="T42" s="6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5"/>
      <c r="JH42" s="115"/>
      <c r="JI42" s="115"/>
      <c r="JJ42" s="115"/>
      <c r="JK42" s="115"/>
      <c r="JL42" s="115"/>
      <c r="JM42" s="115"/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5"/>
      <c r="KB42" s="115"/>
      <c r="KC42" s="115"/>
      <c r="KD42" s="115"/>
      <c r="KE42" s="115"/>
      <c r="KF42" s="115"/>
      <c r="KG42" s="115"/>
      <c r="KH42" s="115"/>
      <c r="KI42" s="115"/>
      <c r="KJ42" s="115"/>
      <c r="KK42" s="115"/>
      <c r="KL42" s="115"/>
      <c r="KM42" s="115"/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5"/>
      <c r="LB42" s="115"/>
      <c r="LC42" s="115"/>
      <c r="LD42" s="115"/>
      <c r="LE42" s="115"/>
      <c r="LF42" s="115"/>
      <c r="LG42" s="115"/>
      <c r="LH42" s="115"/>
      <c r="LI42" s="6"/>
      <c r="LJ42" s="6"/>
    </row>
    <row r="43" spans="1:322" x14ac:dyDescent="0.25">
      <c r="A43" s="6"/>
      <c r="B43" s="6"/>
      <c r="C43" s="6"/>
      <c r="D43" s="6"/>
      <c r="E43" s="128" t="str">
        <f>kpi!$E$57</f>
        <v>Начислено процентов по кредиту за период</v>
      </c>
      <c r="F43" s="6"/>
      <c r="G43" s="6"/>
      <c r="H43" s="6"/>
      <c r="I43" s="6"/>
      <c r="J43" s="6"/>
      <c r="K43" s="117" t="str">
        <f>IF($E43="","",INDEX(kpi!$H:$H,SUMIFS(kpi!$B:$B,kpi!$E:$E,$E43)))</f>
        <v>тыс.руб.</v>
      </c>
      <c r="L43" s="6"/>
      <c r="M43" s="118"/>
      <c r="N43" s="6"/>
      <c r="O43" s="119"/>
      <c r="P43" s="6"/>
      <c r="Q43" s="6"/>
      <c r="R43" s="123">
        <f>SUMIFS($T43:$LI43,$T$1:$LI$1,"&lt;="&amp;MAX($1:$1),$T$1:$LI$1,"&gt;="&amp;1)</f>
        <v>29098.793224551857</v>
      </c>
      <c r="S43" s="6"/>
      <c r="T43" s="6"/>
      <c r="U43" s="123">
        <f>IF(U$10="",0,(T41+U35)*главная!$N$48/12)</f>
        <v>3.6666666666666665</v>
      </c>
      <c r="V43" s="123">
        <f>IF(V$10="",0,(U41+V35)*главная!$N$48/12)</f>
        <v>14.81918549905838</v>
      </c>
      <c r="W43" s="123">
        <f>IF(W$10="",0,(V41+W35)*главная!$N$48/12)</f>
        <v>32.411935028248593</v>
      </c>
      <c r="X43" s="123">
        <f>IF(X$10="",0,(W41+X35)*главная!$N$48/12)</f>
        <v>57.94767890772129</v>
      </c>
      <c r="Y43" s="123">
        <f>IF(Y$10="",0,(X41+Y35)*главная!$N$48/12)</f>
        <v>98.36439265536724</v>
      </c>
      <c r="Z43" s="123">
        <f>IF(Z$10="",0,(Y41+Z35)*главная!$N$48/12)</f>
        <v>127.88354519774013</v>
      </c>
      <c r="AA43" s="123">
        <f>IF(AA$10="",0,(Z41+AA35)*главная!$N$48/12)</f>
        <v>182.27036252354048</v>
      </c>
      <c r="AB43" s="123">
        <f>IF(AB$10="",0,(AA41+AB35)*главная!$N$48/12)</f>
        <v>210.95451977401135</v>
      </c>
      <c r="AC43" s="123">
        <f>IF(AC$10="",0,(AB41+AC35)*главная!$N$48/12)</f>
        <v>265.31129943502827</v>
      </c>
      <c r="AD43" s="123">
        <f>IF(AD$10="",0,(AC41+AD35)*главная!$N$48/12)</f>
        <v>387.99548022598873</v>
      </c>
      <c r="AE43" s="123">
        <f>IF(AE$10="",0,(AD41+AE35)*главная!$N$48/12)</f>
        <v>387.99548022598873</v>
      </c>
      <c r="AF43" s="123">
        <f>IF(AF$10="",0,(AE41+AF35)*главная!$N$48/12)</f>
        <v>387.99548022598873</v>
      </c>
      <c r="AG43" s="123">
        <f>IF(AG$10="",0,(AF41+AG35)*главная!$N$48/12)</f>
        <v>387.99548022598873</v>
      </c>
      <c r="AH43" s="123">
        <f>IF(AH$10="",0,(AG41+AH35)*главная!$N$48/12)</f>
        <v>387.99548022598873</v>
      </c>
      <c r="AI43" s="123">
        <f>IF(AI$10="",0,(AH41+AI35)*главная!$N$48/12)</f>
        <v>387.99548022598873</v>
      </c>
      <c r="AJ43" s="123">
        <f>IF(AJ$10="",0,(AI41+AJ35)*главная!$N$48/12)</f>
        <v>387.99548022598873</v>
      </c>
      <c r="AK43" s="123">
        <f>IF(AK$10="",0,(AJ41+AK35)*главная!$N$48/12)</f>
        <v>384.47291960410985</v>
      </c>
      <c r="AL43" s="123">
        <f>IF(AL$10="",0,(AK41+AL35)*главная!$N$48/12)</f>
        <v>380.65121556829263</v>
      </c>
      <c r="AM43" s="123">
        <f>IF(AM$10="",0,(AL41+AM35)*главная!$N$48/12)</f>
        <v>377.37562988772697</v>
      </c>
      <c r="AN43" s="123">
        <f>IF(AN$10="",0,(AM41+AN35)*главная!$N$48/12)</f>
        <v>374.70966057339086</v>
      </c>
      <c r="AO43" s="123">
        <f>IF(AO$10="",0,(AN41+AO35)*главная!$N$48/12)</f>
        <v>373.88382942425818</v>
      </c>
      <c r="AP43" s="123">
        <f>IF(AP$10="",0,(AO41+AP35)*главная!$N$48/12)</f>
        <v>372.90657260290732</v>
      </c>
      <c r="AQ43" s="123">
        <f>IF(AQ$10="",0,(AP41+AQ35)*главная!$N$48/12)</f>
        <v>372.90657260290732</v>
      </c>
      <c r="AR43" s="123">
        <f>IF(AR$10="",0,(AQ41+AR35)*главная!$N$48/12)</f>
        <v>372.90657260290732</v>
      </c>
      <c r="AS43" s="123">
        <f>IF(AS$10="",0,(AR41+AS35)*главная!$N$48/12)</f>
        <v>372.23239322115001</v>
      </c>
      <c r="AT43" s="123">
        <f>IF(AT$10="",0,(AS41+AT35)*главная!$N$48/12)</f>
        <v>370.19932816443799</v>
      </c>
      <c r="AU43" s="123">
        <f>IF(AU$10="",0,(AT41+AU35)*главная!$N$48/12)</f>
        <v>367.31852940796784</v>
      </c>
      <c r="AV43" s="123">
        <f>IF(AV$10="",0,(AU41+AV35)*главная!$N$48/12)</f>
        <v>363.91206910276901</v>
      </c>
      <c r="AW43" s="123">
        <f>IF(AW$10="",0,(AV41+AW35)*главная!$N$48/12)</f>
        <v>359.17700430830877</v>
      </c>
      <c r="AX43" s="123">
        <f>IF(AX$10="",0,(AW41+AX35)*главная!$N$48/12)</f>
        <v>355.03737477284852</v>
      </c>
      <c r="AY43" s="123">
        <f>IF(AY$10="",0,(AX41+AY35)*главная!$N$48/12)</f>
        <v>351.45893072815079</v>
      </c>
      <c r="AZ43" s="123">
        <f>IF(AZ$10="",0,(AY41+AZ35)*главная!$N$48/12)</f>
        <v>348.50557481090345</v>
      </c>
      <c r="BA43" s="123">
        <f>IF(BA$10="",0,(AZ41+BA35)*главная!$N$48/12)</f>
        <v>347.44296772962116</v>
      </c>
      <c r="BB43" s="123">
        <f>IF(BB$10="",0,(BA41+BB35)*главная!$N$48/12)</f>
        <v>346.22114760153278</v>
      </c>
      <c r="BC43" s="123">
        <f>IF(BC$10="",0,(BB41+BC35)*главная!$N$48/12)</f>
        <v>346.22114760153278</v>
      </c>
      <c r="BD43" s="123">
        <f>IF(BD$10="",0,(BC41+BD35)*главная!$N$48/12)</f>
        <v>345.9581222391202</v>
      </c>
      <c r="BE43" s="123">
        <f>IF(BE$10="",0,(BD41+BE35)*главная!$N$48/12)</f>
        <v>344.86272524889949</v>
      </c>
      <c r="BF43" s="123">
        <f>IF(BF$10="",0,(BE41+BF35)*главная!$N$48/12)</f>
        <v>342.54022568125612</v>
      </c>
      <c r="BG43" s="123">
        <f>IF(BG$10="",0,(BF41+BG35)*главная!$N$48/12)</f>
        <v>339.34147514030332</v>
      </c>
      <c r="BH43" s="123">
        <f>IF(BH$10="",0,(BG41+BH35)*главная!$N$48/12)</f>
        <v>335.59795517817776</v>
      </c>
      <c r="BI43" s="123">
        <f>IF(BI$10="",0,(BH41+BI35)*главная!$N$48/12)</f>
        <v>330.48306986009948</v>
      </c>
      <c r="BJ43" s="123">
        <f>IF(BJ$10="",0,(BI41+BJ35)*главная!$N$48/12)</f>
        <v>325.97734510366899</v>
      </c>
      <c r="BK43" s="123">
        <f>IF(BK$10="",0,(BJ41+BK35)*главная!$N$48/12)</f>
        <v>322.04546683284525</v>
      </c>
      <c r="BL43" s="123">
        <f>IF(BL$10="",0,(BK41+BL35)*главная!$N$48/12)</f>
        <v>318.87230978294468</v>
      </c>
      <c r="BM43" s="123">
        <f>IF(BM$10="",0,(BL41+BM35)*главная!$N$48/12)</f>
        <v>317.6053039393521</v>
      </c>
      <c r="BN43" s="123">
        <f>IF(BN$10="",0,(BM41+BN35)*главная!$N$48/12)</f>
        <v>316.17526453889479</v>
      </c>
      <c r="BO43" s="123">
        <f>IF(BO$10="",0,(BN41+BO35)*главная!$N$48/12)</f>
        <v>316.07278272395916</v>
      </c>
      <c r="BP43" s="123">
        <f>IF(BP$10="",0,(BO41+BP35)*главная!$N$48/12)</f>
        <v>315.53442386267017</v>
      </c>
      <c r="BQ43" s="123">
        <f>IF(BQ$10="",0,(BP41+BQ35)*главная!$N$48/12)</f>
        <v>314.23054293087552</v>
      </c>
      <c r="BR43" s="123">
        <f>IF(BR$10="",0,(BQ41+BR35)*главная!$N$48/12)</f>
        <v>311.67590939501707</v>
      </c>
      <c r="BS43" s="123">
        <f>IF(BS$10="",0,(BR41+BS35)*главная!$N$48/12)</f>
        <v>308.22788223139617</v>
      </c>
      <c r="BT43" s="123">
        <f>IF(BT$10="",0,(BS41+BT35)*главная!$N$48/12)</f>
        <v>304.22409091708022</v>
      </c>
      <c r="BU43" s="123">
        <f>IF(BU$10="",0,(BT41+BU35)*главная!$N$48/12)</f>
        <v>298.82259734165598</v>
      </c>
      <c r="BV43" s="123">
        <f>IF(BV$10="",0,(BU41+BV35)*главная!$N$48/12)</f>
        <v>294.04067616532137</v>
      </c>
      <c r="BW43" s="123">
        <f>IF(BW$10="",0,(BV41+BW35)*главная!$N$48/12)</f>
        <v>289.8423547119329</v>
      </c>
      <c r="BX43" s="123">
        <f>IF(BX$10="",0,(BW41+BX35)*главная!$N$48/12)</f>
        <v>286.29057360412617</v>
      </c>
      <c r="BY43" s="123">
        <f>IF(BY$10="",0,(BX41+BY35)*главная!$N$48/12)</f>
        <v>284.72087100280356</v>
      </c>
      <c r="BZ43" s="123">
        <f>IF(BZ$10="",0,(BY41+BZ35)*главная!$N$48/12)</f>
        <v>282.98150547968436</v>
      </c>
      <c r="CA43" s="123">
        <f>IF(CA$10="",0,(BZ41+CA35)*главная!$N$48/12)</f>
        <v>282.60777386616314</v>
      </c>
      <c r="CB43" s="123">
        <f>IF(CB$10="",0,(CA41+CB35)*главная!$N$48/12)</f>
        <v>281.7833263577233</v>
      </c>
      <c r="CC43" s="123">
        <f>IF(CC$10="",0,(CB41+CC35)*главная!$N$48/12)</f>
        <v>280.16861635669414</v>
      </c>
      <c r="CD43" s="123">
        <f>IF(CD$10="",0,(CC41+CD35)*главная!$N$48/12)</f>
        <v>277.26384410091714</v>
      </c>
      <c r="CE43" s="123">
        <f>IF(CE$10="",0,(CD41+CE35)*главная!$N$48/12)</f>
        <v>273.43707693289167</v>
      </c>
      <c r="CF43" s="123">
        <f>IF(CF$10="",0,(CE41+CF35)*главная!$N$48/12)</f>
        <v>269.03606071970546</v>
      </c>
      <c r="CG43" s="123">
        <f>IF(CG$10="",0,(CF41+CG35)*главная!$N$48/12)</f>
        <v>263.19358662143196</v>
      </c>
      <c r="CH43" s="123">
        <f>IF(CH$10="",0,(CG41+CH35)*главная!$N$48/12)</f>
        <v>257.98743485925013</v>
      </c>
      <c r="CI43" s="123">
        <f>IF(CI$10="",0,(CH41+CI35)*главная!$N$48/12)</f>
        <v>253.38054080456291</v>
      </c>
      <c r="CJ43" s="123">
        <f>IF(CJ$10="",0,(CI41+CJ35)*главная!$N$48/12)</f>
        <v>249.43772043244522</v>
      </c>
      <c r="CK43" s="123">
        <f>IF(CK$10="",0,(CJ41+CK35)*главная!$N$48/12)</f>
        <v>247.53456508758379</v>
      </c>
      <c r="CL43" s="123">
        <f>IF(CL$10="",0,(CK41+CL35)*главная!$N$48/12)</f>
        <v>245.45476804226564</v>
      </c>
      <c r="CM43" s="123">
        <f>IF(CM$10="",0,(CL41+CM35)*главная!$N$48/12)</f>
        <v>244.77967187995804</v>
      </c>
      <c r="CN43" s="123">
        <f>IF(CN$10="",0,(CM41+CN35)*главная!$N$48/12)</f>
        <v>243.63842305210423</v>
      </c>
      <c r="CO43" s="123">
        <f>IF(CO$10="",0,(CN41+CO35)*главная!$N$48/12)</f>
        <v>241.68127521540666</v>
      </c>
      <c r="CP43" s="123">
        <f>IF(CP$10="",0,(CO41+CP35)*главная!$N$48/12)</f>
        <v>238.39342116859061</v>
      </c>
      <c r="CQ43" s="123">
        <f>IF(CQ$10="",0,(CP41+CQ35)*главная!$N$48/12)</f>
        <v>234.15395672885538</v>
      </c>
      <c r="CR43" s="123">
        <f>IF(CR$10="",0,(CQ41+CR35)*главная!$N$48/12)</f>
        <v>229.32104649362785</v>
      </c>
      <c r="CS43" s="123">
        <f>IF(CS$10="",0,(CR41+CS35)*главная!$N$48/12)</f>
        <v>223.00145161122975</v>
      </c>
      <c r="CT43" s="123">
        <f>IF(CT$10="",0,(CS41+CT35)*главная!$N$48/12)</f>
        <v>217.33527186125386</v>
      </c>
      <c r="CU43" s="123">
        <f>IF(CU$10="",0,(CT41+CU35)*главная!$N$48/12)</f>
        <v>212.28431672556098</v>
      </c>
      <c r="CV43" s="123">
        <f>IF(CV$10="",0,(CU41+CV35)*главная!$N$48/12)</f>
        <v>208.29335908037797</v>
      </c>
      <c r="CW43" s="123">
        <f>IF(CW$10="",0,(CV41+CW35)*главная!$N$48/12)</f>
        <v>206.27620275369281</v>
      </c>
      <c r="CX43" s="123">
        <f>IF(CX$10="",0,(CW41+CX35)*главная!$N$48/12)</f>
        <v>204.08318997170855</v>
      </c>
      <c r="CY43" s="123">
        <f>IF(CY$10="",0,(CX41+CY35)*главная!$N$48/12)</f>
        <v>203.29167952912687</v>
      </c>
      <c r="CZ43" s="123">
        <f>IF(CZ$10="",0,(CY41+CZ35)*главная!$N$48/12)</f>
        <v>202.03555557437812</v>
      </c>
      <c r="DA43" s="123">
        <f>IF(DA$10="",0,(CZ41+DA35)*главная!$N$48/12)</f>
        <v>199.96596681377409</v>
      </c>
      <c r="DB43" s="123">
        <f>IF(DB$10="",0,(DA41+DB35)*главная!$N$48/12)</f>
        <v>196.56941824290587</v>
      </c>
      <c r="DC43" s="123">
        <f>IF(DC$10="",0,(DB41+DC35)*главная!$N$48/12)</f>
        <v>192.22405974758252</v>
      </c>
      <c r="DD43" s="123">
        <f>IF(DD$10="",0,(DC41+DD35)*главная!$N$48/12)</f>
        <v>187.28716302743086</v>
      </c>
      <c r="DE43" s="123">
        <f>IF(DE$10="",0,(DD41+DE35)*главная!$N$48/12)</f>
        <v>180.86775792966662</v>
      </c>
      <c r="DF43" s="123">
        <f>IF(DF$10="",0,(DE41+DF35)*главная!$N$48/12)</f>
        <v>175.10054991959825</v>
      </c>
      <c r="DG43" s="123">
        <f>IF(DG$10="",0,(DF41+DG35)*главная!$N$48/12)</f>
        <v>169.94745737379262</v>
      </c>
      <c r="DH43" s="123">
        <f>IF(DH$10="",0,(DG41+DH35)*главная!$N$48/12)</f>
        <v>165.5873432176613</v>
      </c>
      <c r="DI43" s="123">
        <f>IF(DI$10="",0,(DH41+DI35)*главная!$N$48/12)</f>
        <v>163.2797054357566</v>
      </c>
      <c r="DJ43" s="123">
        <f>IF(DJ$10="",0,(DI41+DJ35)*главная!$N$48/12)</f>
        <v>160.7882852899551</v>
      </c>
      <c r="DK43" s="123">
        <f>IF(DK$10="",0,(DJ41+DK35)*главная!$N$48/12)</f>
        <v>159.7219211340277</v>
      </c>
      <c r="DL43" s="123">
        <f>IF(DL$10="",0,(DK41+DL35)*главная!$N$48/12)</f>
        <v>158.17710633473786</v>
      </c>
      <c r="DM43" s="123">
        <f>IF(DM$10="",0,(DL41+DM35)*главная!$N$48/12)</f>
        <v>155.79794325065546</v>
      </c>
      <c r="DN43" s="123">
        <f>IF(DN$10="",0,(DM41+DN35)*главная!$N$48/12)</f>
        <v>152.06059678866362</v>
      </c>
      <c r="DO43" s="123">
        <f>IF(DO$10="",0,(DN41+DO35)*главная!$N$48/12)</f>
        <v>147.3507087672983</v>
      </c>
      <c r="DP43" s="123">
        <f>IF(DP$10="",0,(DO41+DP35)*главная!$N$48/12)</f>
        <v>142.03262436910319</v>
      </c>
      <c r="DQ43" s="123">
        <f>IF(DQ$10="",0,(DP41+DQ35)*главная!$N$48/12)</f>
        <v>135.19748119125887</v>
      </c>
      <c r="DR43" s="123">
        <f>IF(DR$10="",0,(DQ41+DR35)*главная!$N$48/12)</f>
        <v>129.02260505557783</v>
      </c>
      <c r="DS43" s="123">
        <f>IF(DS$10="",0,(DR41+DS35)*главная!$N$48/12)</f>
        <v>123.46907803751252</v>
      </c>
      <c r="DT43" s="123">
        <f>IF(DT$10="",0,(DS41+DT35)*главная!$N$48/12)</f>
        <v>118.72299338399267</v>
      </c>
      <c r="DU43" s="123">
        <f>IF(DU$10="",0,(DT41+DU35)*главная!$N$48/12)</f>
        <v>116.06846714133222</v>
      </c>
      <c r="DV43" s="123">
        <f>IF(DV$10="",0,(DU41+DV35)*главная!$N$48/12)</f>
        <v>113.22450111525389</v>
      </c>
      <c r="DW43" s="123">
        <f>IF(DW$10="",0,(DV41+DW35)*главная!$N$48/12)</f>
        <v>111.83209603257252</v>
      </c>
      <c r="DX43" s="123">
        <f>IF(DX$10="",0,(DW41+DX35)*главная!$N$48/12)</f>
        <v>109.94966061977151</v>
      </c>
      <c r="DY43" s="123">
        <f>IF(DY$10="",0,(DX41+DY35)*главная!$N$48/12)</f>
        <v>107.21416466044106</v>
      </c>
      <c r="DZ43" s="123">
        <f>IF(DZ$10="",0,(DY41+DZ35)*главная!$N$48/12)</f>
        <v>103.09128162195516</v>
      </c>
      <c r="EA43" s="123">
        <f>IF(EA$10="",0,(DZ41+EA35)*главная!$N$48/12)</f>
        <v>97.974351305109508</v>
      </c>
      <c r="EB43" s="123">
        <f>IF(EB$10="",0,(EA41+EB35)*главная!$N$48/12)</f>
        <v>92.234990824546571</v>
      </c>
      <c r="EC43" s="123">
        <f>IF(EC$10="",0,(EB41+EC35)*главная!$N$48/12)</f>
        <v>84.946145439411822</v>
      </c>
      <c r="ED43" s="123">
        <f>IF(ED$10="",0,(EC41+ED35)*главная!$N$48/12)</f>
        <v>78.328672278554805</v>
      </c>
      <c r="EE43" s="123">
        <f>IF(EE$10="",0,(ED41+EE35)*главная!$N$48/12)</f>
        <v>72.342859729114579</v>
      </c>
      <c r="EF43" s="123">
        <f>IF(EF$10="",0,(EE41+EF35)*главная!$N$48/12)</f>
        <v>67.4459505986229</v>
      </c>
      <c r="EG43" s="123">
        <f>IF(EG$10="",0,(EF41+EG35)*главная!$N$48/12)</f>
        <v>64.591840188201118</v>
      </c>
      <c r="EH43" s="123">
        <f>IF(EH$10="",0,(EG41+EH35)*главная!$N$48/12)</f>
        <v>61.548096250417451</v>
      </c>
      <c r="EI43" s="123">
        <f>IF(EI$10="",0,(EH41+EI35)*главная!$N$48/12)</f>
        <v>59.952152783280717</v>
      </c>
      <c r="EJ43" s="123">
        <f>IF(EJ$10="",0,(EI41+EJ35)*главная!$N$48/12)</f>
        <v>57.866640064287061</v>
      </c>
      <c r="EK43" s="123">
        <f>IF(EK$10="",0,(EJ41+EK35)*главная!$N$48/12)</f>
        <v>54.929317810387829</v>
      </c>
      <c r="EL43" s="123">
        <f>IF(EL$10="",0,(EK41+EL35)*главная!$N$48/12)</f>
        <v>50.607021842919892</v>
      </c>
      <c r="EM43" s="123">
        <f>IF(EM$10="",0,(EL41+EM35)*главная!$N$48/12)</f>
        <v>45.292237688495987</v>
      </c>
      <c r="EN43" s="123">
        <f>IF(EN$10="",0,(EM41+EN35)*главная!$N$48/12)</f>
        <v>39.355775449098637</v>
      </c>
      <c r="EO43" s="123">
        <f>IF(EO$10="",0,(EN41+EO35)*главная!$N$48/12)</f>
        <v>31.872596609692774</v>
      </c>
      <c r="EP43" s="123">
        <f>IF(EP$10="",0,(EO41+EP35)*главная!$N$48/12)</f>
        <v>25.058731277573923</v>
      </c>
      <c r="EQ43" s="123">
        <f>IF(EQ$10="",0,(EP41+EQ35)*главная!$N$48/12)</f>
        <v>18.874555138012177</v>
      </c>
      <c r="ER43" s="123">
        <f>IF(ER$10="",0,(EQ41+ER35)*главная!$N$48/12)</f>
        <v>13.509456252527945</v>
      </c>
      <c r="ES43" s="123">
        <f>IF(ES$10="",0,(ER41+ES35)*главная!$N$48/12)</f>
        <v>10.270371110469259</v>
      </c>
      <c r="ET43" s="123">
        <f>IF(ET$10="",0,(ES41+ET35)*главная!$N$48/12)</f>
        <v>6.8357248472618393</v>
      </c>
      <c r="EU43" s="123">
        <f>IF(EU$10="",0,(ET41+EU35)*главная!$N$48/12)</f>
        <v>4.8756848092046257</v>
      </c>
      <c r="EV43" s="123">
        <f>IF(EV$10="",0,(EU41+EV35)*главная!$N$48/12)</f>
        <v>2.4141184277643686</v>
      </c>
      <c r="EW43" s="123">
        <f>IF(EW$10="",0,(EV41+EW35)*главная!$N$48/12)</f>
        <v>0</v>
      </c>
      <c r="EX43" s="123">
        <f>IF(EX$10="",0,(EW41+EX35)*главная!$N$48/12)</f>
        <v>0</v>
      </c>
      <c r="EY43" s="123">
        <f>IF(EY$10="",0,(EX41+EY35)*главная!$N$48/12)</f>
        <v>0</v>
      </c>
      <c r="EZ43" s="123">
        <f>IF(EZ$10="",0,(EY41+EZ35)*главная!$N$48/12)</f>
        <v>0</v>
      </c>
      <c r="FA43" s="123">
        <f>IF(FA$10="",0,(EZ41+FA35)*главная!$N$48/12)</f>
        <v>0</v>
      </c>
      <c r="FB43" s="123">
        <f>IF(FB$10="",0,(FA41+FB35)*главная!$N$48/12)</f>
        <v>0</v>
      </c>
      <c r="FC43" s="123">
        <f>IF(FC$10="",0,(FB41+FC35)*главная!$N$48/12)</f>
        <v>0</v>
      </c>
      <c r="FD43" s="123">
        <f>IF(FD$10="",0,(FC41+FD35)*главная!$N$48/12)</f>
        <v>0</v>
      </c>
      <c r="FE43" s="123">
        <f>IF(FE$10="",0,(FD41+FE35)*главная!$N$48/12)</f>
        <v>0</v>
      </c>
      <c r="FF43" s="123">
        <f>IF(FF$10="",0,(FE41+FF35)*главная!$N$48/12)</f>
        <v>0</v>
      </c>
      <c r="FG43" s="123">
        <f>IF(FG$10="",0,(FF41+FG35)*главная!$N$48/12)</f>
        <v>0</v>
      </c>
      <c r="FH43" s="123">
        <f>IF(FH$10="",0,(FG41+FH35)*главная!$N$48/12)</f>
        <v>0</v>
      </c>
      <c r="FI43" s="123">
        <f>IF(FI$10="",0,(FH41+FI35)*главная!$N$48/12)</f>
        <v>0</v>
      </c>
      <c r="FJ43" s="123">
        <f>IF(FJ$10="",0,(FI41+FJ35)*главная!$N$48/12)</f>
        <v>0</v>
      </c>
      <c r="FK43" s="123">
        <f>IF(FK$10="",0,(FJ41+FK35)*главная!$N$48/12)</f>
        <v>0</v>
      </c>
      <c r="FL43" s="123">
        <f>IF(FL$10="",0,(FK41+FL35)*главная!$N$48/12)</f>
        <v>0</v>
      </c>
      <c r="FM43" s="123">
        <f>IF(FM$10="",0,(FL41+FM35)*главная!$N$48/12)</f>
        <v>0</v>
      </c>
      <c r="FN43" s="123">
        <f>IF(FN$10="",0,(FM41+FN35)*главная!$N$48/12)</f>
        <v>0</v>
      </c>
      <c r="FO43" s="123">
        <f>IF(FO$10="",0,(FN41+FO35)*главная!$N$48/12)</f>
        <v>0</v>
      </c>
      <c r="FP43" s="123">
        <f>IF(FP$10="",0,(FO41+FP35)*главная!$N$48/12)</f>
        <v>0</v>
      </c>
      <c r="FQ43" s="123">
        <f>IF(FQ$10="",0,(FP41+FQ35)*главная!$N$48/12)</f>
        <v>0</v>
      </c>
      <c r="FR43" s="123">
        <f>IF(FR$10="",0,(FQ41+FR35)*главная!$N$48/12)</f>
        <v>0</v>
      </c>
      <c r="FS43" s="123">
        <f>IF(FS$10="",0,(FR41+FS35)*главная!$N$48/12)</f>
        <v>0</v>
      </c>
      <c r="FT43" s="123">
        <f>IF(FT$10="",0,(FS41+FT35)*главная!$N$48/12)</f>
        <v>0</v>
      </c>
      <c r="FU43" s="123">
        <f>IF(FU$10="",0,(FT41+FU35)*главная!$N$48/12)</f>
        <v>0</v>
      </c>
      <c r="FV43" s="123">
        <f>IF(FV$10="",0,(FU41+FV35)*главная!$N$48/12)</f>
        <v>0</v>
      </c>
      <c r="FW43" s="123">
        <f>IF(FW$10="",0,(FV41+FW35)*главная!$N$48/12)</f>
        <v>0</v>
      </c>
      <c r="FX43" s="123">
        <f>IF(FX$10="",0,(FW41+FX35)*главная!$N$48/12)</f>
        <v>0</v>
      </c>
      <c r="FY43" s="123">
        <f>IF(FY$10="",0,(FX41+FY35)*главная!$N$48/12)</f>
        <v>0</v>
      </c>
      <c r="FZ43" s="123">
        <f>IF(FZ$10="",0,(FY41+FZ35)*главная!$N$48/12)</f>
        <v>0</v>
      </c>
      <c r="GA43" s="123">
        <f>IF(GA$10="",0,(FZ41+GA35)*главная!$N$48/12)</f>
        <v>0</v>
      </c>
      <c r="GB43" s="123">
        <f>IF(GB$10="",0,(GA41+GB35)*главная!$N$48/12)</f>
        <v>0</v>
      </c>
      <c r="GC43" s="123">
        <f>IF(GC$10="",0,(GB41+GC35)*главная!$N$48/12)</f>
        <v>0</v>
      </c>
      <c r="GD43" s="123">
        <f>IF(GD$10="",0,(GC41+GD35)*главная!$N$48/12)</f>
        <v>0</v>
      </c>
      <c r="GE43" s="123">
        <f>IF(GE$10="",0,(GD41+GE35)*главная!$N$48/12)</f>
        <v>0</v>
      </c>
      <c r="GF43" s="123">
        <f>IF(GF$10="",0,(GE41+GF35)*главная!$N$48/12)</f>
        <v>0</v>
      </c>
      <c r="GG43" s="123">
        <f>IF(GG$10="",0,(GF41+GG35)*главная!$N$48/12)</f>
        <v>0</v>
      </c>
      <c r="GH43" s="123">
        <f>IF(GH$10="",0,(GG41+GH35)*главная!$N$48/12)</f>
        <v>0</v>
      </c>
      <c r="GI43" s="123">
        <f>IF(GI$10="",0,(GH41+GI35)*главная!$N$48/12)</f>
        <v>0</v>
      </c>
      <c r="GJ43" s="123">
        <f>IF(GJ$10="",0,(GI41+GJ35)*главная!$N$48/12)</f>
        <v>0</v>
      </c>
      <c r="GK43" s="123">
        <f>IF(GK$10="",0,(GJ41+GK35)*главная!$N$48/12)</f>
        <v>0</v>
      </c>
      <c r="GL43" s="123">
        <f>IF(GL$10="",0,(GK41+GL35)*главная!$N$48/12)</f>
        <v>0</v>
      </c>
      <c r="GM43" s="123">
        <f>IF(GM$10="",0,(GL41+GM35)*главная!$N$48/12)</f>
        <v>0</v>
      </c>
      <c r="GN43" s="123">
        <f>IF(GN$10="",0,(GM41+GN35)*главная!$N$48/12)</f>
        <v>0</v>
      </c>
      <c r="GO43" s="123">
        <f>IF(GO$10="",0,(GN41+GO35)*главная!$N$48/12)</f>
        <v>0</v>
      </c>
      <c r="GP43" s="123">
        <f>IF(GP$10="",0,(GO41+GP35)*главная!$N$48/12)</f>
        <v>0</v>
      </c>
      <c r="GQ43" s="123">
        <f>IF(GQ$10="",0,(GP41+GQ35)*главная!$N$48/12)</f>
        <v>0</v>
      </c>
      <c r="GR43" s="123">
        <f>IF(GR$10="",0,(GQ41+GR35)*главная!$N$48/12)</f>
        <v>0</v>
      </c>
      <c r="GS43" s="123">
        <f>IF(GS$10="",0,(GR41+GS35)*главная!$N$48/12)</f>
        <v>0</v>
      </c>
      <c r="GT43" s="123">
        <f>IF(GT$10="",0,(GS41+GT35)*главная!$N$48/12)</f>
        <v>0</v>
      </c>
      <c r="GU43" s="123">
        <f>IF(GU$10="",0,(GT41+GU35)*главная!$N$48/12)</f>
        <v>0</v>
      </c>
      <c r="GV43" s="123">
        <f>IF(GV$10="",0,(GU41+GV35)*главная!$N$48/12)</f>
        <v>0</v>
      </c>
      <c r="GW43" s="123">
        <f>IF(GW$10="",0,(GV41+GW35)*главная!$N$48/12)</f>
        <v>0</v>
      </c>
      <c r="GX43" s="123">
        <f>IF(GX$10="",0,(GW41+GX35)*главная!$N$48/12)</f>
        <v>0</v>
      </c>
      <c r="GY43" s="123">
        <f>IF(GY$10="",0,(GX41+GY35)*главная!$N$48/12)</f>
        <v>0</v>
      </c>
      <c r="GZ43" s="123">
        <f>IF(GZ$10="",0,(GY41+GZ35)*главная!$N$48/12)</f>
        <v>0</v>
      </c>
      <c r="HA43" s="123">
        <f>IF(HA$10="",0,(GZ41+HA35)*главная!$N$48/12)</f>
        <v>0</v>
      </c>
      <c r="HB43" s="123">
        <f>IF(HB$10="",0,(HA41+HB35)*главная!$N$48/12)</f>
        <v>0</v>
      </c>
      <c r="HC43" s="123">
        <f>IF(HC$10="",0,(HB41+HC35)*главная!$N$48/12)</f>
        <v>0</v>
      </c>
      <c r="HD43" s="123">
        <f>IF(HD$10="",0,(HC41+HD35)*главная!$N$48/12)</f>
        <v>0</v>
      </c>
      <c r="HE43" s="123">
        <f>IF(HE$10="",0,(HD41+HE35)*главная!$N$48/12)</f>
        <v>0</v>
      </c>
      <c r="HF43" s="123">
        <f>IF(HF$10="",0,(HE41+HF35)*главная!$N$48/12)</f>
        <v>0</v>
      </c>
      <c r="HG43" s="123">
        <f>IF(HG$10="",0,(HF41+HG35)*главная!$N$48/12)</f>
        <v>0</v>
      </c>
      <c r="HH43" s="123">
        <f>IF(HH$10="",0,(HG41+HH35)*главная!$N$48/12)</f>
        <v>0</v>
      </c>
      <c r="HI43" s="123">
        <f>IF(HI$10="",0,(HH41+HI35)*главная!$N$48/12)</f>
        <v>0</v>
      </c>
      <c r="HJ43" s="123">
        <f>IF(HJ$10="",0,(HI41+HJ35)*главная!$N$48/12)</f>
        <v>0</v>
      </c>
      <c r="HK43" s="123">
        <f>IF(HK$10="",0,(HJ41+HK35)*главная!$N$48/12)</f>
        <v>0</v>
      </c>
      <c r="HL43" s="123">
        <f>IF(HL$10="",0,(HK41+HL35)*главная!$N$48/12)</f>
        <v>0</v>
      </c>
      <c r="HM43" s="123">
        <f>IF(HM$10="",0,(HL41+HM35)*главная!$N$48/12)</f>
        <v>0</v>
      </c>
      <c r="HN43" s="123">
        <f>IF(HN$10="",0,(HM41+HN35)*главная!$N$48/12)</f>
        <v>0</v>
      </c>
      <c r="HO43" s="123">
        <f>IF(HO$10="",0,(HN41+HO35)*главная!$N$48/12)</f>
        <v>0</v>
      </c>
      <c r="HP43" s="123">
        <f>IF(HP$10="",0,(HO41+HP35)*главная!$N$48/12)</f>
        <v>0</v>
      </c>
      <c r="HQ43" s="123">
        <f>IF(HQ$10="",0,(HP41+HQ35)*главная!$N$48/12)</f>
        <v>0</v>
      </c>
      <c r="HR43" s="123">
        <f>IF(HR$10="",0,(HQ41+HR35)*главная!$N$48/12)</f>
        <v>0</v>
      </c>
      <c r="HS43" s="123">
        <f>IF(HS$10="",0,(HR41+HS35)*главная!$N$48/12)</f>
        <v>0</v>
      </c>
      <c r="HT43" s="123">
        <f>IF(HT$10="",0,(HS41+HT35)*главная!$N$48/12)</f>
        <v>0</v>
      </c>
      <c r="HU43" s="123">
        <f>IF(HU$10="",0,(HT41+HU35)*главная!$N$48/12)</f>
        <v>0</v>
      </c>
      <c r="HV43" s="123">
        <f>IF(HV$10="",0,(HU41+HV35)*главная!$N$48/12)</f>
        <v>0</v>
      </c>
      <c r="HW43" s="123">
        <f>IF(HW$10="",0,(HV41+HW35)*главная!$N$48/12)</f>
        <v>0</v>
      </c>
      <c r="HX43" s="123">
        <f>IF(HX$10="",0,(HW41+HX35)*главная!$N$48/12)</f>
        <v>0</v>
      </c>
      <c r="HY43" s="123">
        <f>IF(HY$10="",0,(HX41+HY35)*главная!$N$48/12)</f>
        <v>0</v>
      </c>
      <c r="HZ43" s="123">
        <f>IF(HZ$10="",0,(HY41+HZ35)*главная!$N$48/12)</f>
        <v>0</v>
      </c>
      <c r="IA43" s="123">
        <f>IF(IA$10="",0,(HZ41+IA35)*главная!$N$48/12)</f>
        <v>0</v>
      </c>
      <c r="IB43" s="123">
        <f>IF(IB$10="",0,(IA41+IB35)*главная!$N$48/12)</f>
        <v>0</v>
      </c>
      <c r="IC43" s="123">
        <f>IF(IC$10="",0,(IB41+IC35)*главная!$N$48/12)</f>
        <v>0</v>
      </c>
      <c r="ID43" s="123">
        <f>IF(ID$10="",0,(IC41+ID35)*главная!$N$48/12)</f>
        <v>0</v>
      </c>
      <c r="IE43" s="123">
        <f>IF(IE$10="",0,(ID41+IE35)*главная!$N$48/12)</f>
        <v>0</v>
      </c>
      <c r="IF43" s="123">
        <f>IF(IF$10="",0,(IE41+IF35)*главная!$N$48/12)</f>
        <v>0</v>
      </c>
      <c r="IG43" s="123">
        <f>IF(IG$10="",0,(IF41+IG35)*главная!$N$48/12)</f>
        <v>0</v>
      </c>
      <c r="IH43" s="123">
        <f>IF(IH$10="",0,(IG41+IH35)*главная!$N$48/12)</f>
        <v>0</v>
      </c>
      <c r="II43" s="123">
        <f>IF(II$10="",0,(IH41+II35)*главная!$N$48/12)</f>
        <v>0</v>
      </c>
      <c r="IJ43" s="123">
        <f>IF(IJ$10="",0,(II41+IJ35)*главная!$N$48/12)</f>
        <v>0</v>
      </c>
      <c r="IK43" s="123">
        <f>IF(IK$10="",0,(IJ41+IK35)*главная!$N$48/12)</f>
        <v>0</v>
      </c>
      <c r="IL43" s="123">
        <f>IF(IL$10="",0,(IK41+IL35)*главная!$N$48/12)</f>
        <v>0</v>
      </c>
      <c r="IM43" s="123">
        <f>IF(IM$10="",0,(IL41+IM35)*главная!$N$48/12)</f>
        <v>0</v>
      </c>
      <c r="IN43" s="123">
        <f>IF(IN$10="",0,(IM41+IN35)*главная!$N$48/12)</f>
        <v>0</v>
      </c>
      <c r="IO43" s="123">
        <f>IF(IO$10="",0,(IN41+IO35)*главная!$N$48/12)</f>
        <v>0</v>
      </c>
      <c r="IP43" s="123">
        <f>IF(IP$10="",0,(IO41+IP35)*главная!$N$48/12)</f>
        <v>0</v>
      </c>
      <c r="IQ43" s="123">
        <f>IF(IQ$10="",0,(IP41+IQ35)*главная!$N$48/12)</f>
        <v>0</v>
      </c>
      <c r="IR43" s="123">
        <f>IF(IR$10="",0,(IQ41+IR35)*главная!$N$48/12)</f>
        <v>0</v>
      </c>
      <c r="IS43" s="123">
        <f>IF(IS$10="",0,(IR41+IS35)*главная!$N$48/12)</f>
        <v>0</v>
      </c>
      <c r="IT43" s="123">
        <f>IF(IT$10="",0,(IS41+IT35)*главная!$N$48/12)</f>
        <v>0</v>
      </c>
      <c r="IU43" s="123">
        <f>IF(IU$10="",0,(IT41+IU35)*главная!$N$48/12)</f>
        <v>0</v>
      </c>
      <c r="IV43" s="123">
        <f>IF(IV$10="",0,(IU41+IV35)*главная!$N$48/12)</f>
        <v>0</v>
      </c>
      <c r="IW43" s="123">
        <f>IF(IW$10="",0,(IV41+IW35)*главная!$N$48/12)</f>
        <v>0</v>
      </c>
      <c r="IX43" s="123">
        <f>IF(IX$10="",0,(IW41+IX35)*главная!$N$48/12)</f>
        <v>0</v>
      </c>
      <c r="IY43" s="123">
        <f>IF(IY$10="",0,(IX41+IY35)*главная!$N$48/12)</f>
        <v>0</v>
      </c>
      <c r="IZ43" s="123">
        <f>IF(IZ$10="",0,(IY41+IZ35)*главная!$N$48/12)</f>
        <v>0</v>
      </c>
      <c r="JA43" s="123">
        <f>IF(JA$10="",0,(IZ41+JA35)*главная!$N$48/12)</f>
        <v>0</v>
      </c>
      <c r="JB43" s="123">
        <f>IF(JB$10="",0,(JA41+JB35)*главная!$N$48/12)</f>
        <v>0</v>
      </c>
      <c r="JC43" s="123">
        <f>IF(JC$10="",0,(JB41+JC35)*главная!$N$48/12)</f>
        <v>0</v>
      </c>
      <c r="JD43" s="123">
        <f>IF(JD$10="",0,(JC41+JD35)*главная!$N$48/12)</f>
        <v>0</v>
      </c>
      <c r="JE43" s="123">
        <f>IF(JE$10="",0,(JD41+JE35)*главная!$N$48/12)</f>
        <v>0</v>
      </c>
      <c r="JF43" s="123">
        <f>IF(JF$10="",0,(JE41+JF35)*главная!$N$48/12)</f>
        <v>0</v>
      </c>
      <c r="JG43" s="123">
        <f>IF(JG$10="",0,(JF41+JG35)*главная!$N$48/12)</f>
        <v>0</v>
      </c>
      <c r="JH43" s="123">
        <f>IF(JH$10="",0,(JG41+JH35)*главная!$N$48/12)</f>
        <v>0</v>
      </c>
      <c r="JI43" s="123">
        <f>IF(JI$10="",0,(JH41+JI35)*главная!$N$48/12)</f>
        <v>0</v>
      </c>
      <c r="JJ43" s="123">
        <f>IF(JJ$10="",0,(JI41+JJ35)*главная!$N$48/12)</f>
        <v>0</v>
      </c>
      <c r="JK43" s="123">
        <f>IF(JK$10="",0,(JJ41+JK35)*главная!$N$48/12)</f>
        <v>0</v>
      </c>
      <c r="JL43" s="123">
        <f>IF(JL$10="",0,(JK41+JL35)*главная!$N$48/12)</f>
        <v>0</v>
      </c>
      <c r="JM43" s="123">
        <f>IF(JM$10="",0,(JL41+JM35)*главная!$N$48/12)</f>
        <v>0</v>
      </c>
      <c r="JN43" s="123">
        <f>IF(JN$10="",0,(JM41+JN35)*главная!$N$48/12)</f>
        <v>0</v>
      </c>
      <c r="JO43" s="123">
        <f>IF(JO$10="",0,(JN41+JO35)*главная!$N$48/12)</f>
        <v>0</v>
      </c>
      <c r="JP43" s="123">
        <f>IF(JP$10="",0,(JO41+JP35)*главная!$N$48/12)</f>
        <v>0</v>
      </c>
      <c r="JQ43" s="123">
        <f>IF(JQ$10="",0,(JP41+JQ35)*главная!$N$48/12)</f>
        <v>0</v>
      </c>
      <c r="JR43" s="123">
        <f>IF(JR$10="",0,(JQ41+JR35)*главная!$N$48/12)</f>
        <v>0</v>
      </c>
      <c r="JS43" s="123">
        <f>IF(JS$10="",0,(JR41+JS35)*главная!$N$48/12)</f>
        <v>0</v>
      </c>
      <c r="JT43" s="123">
        <f>IF(JT$10="",0,(JS41+JT35)*главная!$N$48/12)</f>
        <v>0</v>
      </c>
      <c r="JU43" s="123">
        <f>IF(JU$10="",0,(JT41+JU35)*главная!$N$48/12)</f>
        <v>0</v>
      </c>
      <c r="JV43" s="123">
        <f>IF(JV$10="",0,(JU41+JV35)*главная!$N$48/12)</f>
        <v>0</v>
      </c>
      <c r="JW43" s="123">
        <f>IF(JW$10="",0,(JV41+JW35)*главная!$N$48/12)</f>
        <v>0</v>
      </c>
      <c r="JX43" s="123">
        <f>IF(JX$10="",0,(JW41+JX35)*главная!$N$48/12)</f>
        <v>0</v>
      </c>
      <c r="JY43" s="123">
        <f>IF(JY$10="",0,(JX41+JY35)*главная!$N$48/12)</f>
        <v>0</v>
      </c>
      <c r="JZ43" s="123">
        <f>IF(JZ$10="",0,(JY41+JZ35)*главная!$N$48/12)</f>
        <v>0</v>
      </c>
      <c r="KA43" s="123">
        <f>IF(KA$10="",0,(JZ41+KA35)*главная!$N$48/12)</f>
        <v>0</v>
      </c>
      <c r="KB43" s="123">
        <f>IF(KB$10="",0,(KA41+KB35)*главная!$N$48/12)</f>
        <v>0</v>
      </c>
      <c r="KC43" s="123">
        <f>IF(KC$10="",0,(KB41+KC35)*главная!$N$48/12)</f>
        <v>0</v>
      </c>
      <c r="KD43" s="123">
        <f>IF(KD$10="",0,(KC41+KD35)*главная!$N$48/12)</f>
        <v>0</v>
      </c>
      <c r="KE43" s="123">
        <f>IF(KE$10="",0,(KD41+KE35)*главная!$N$48/12)</f>
        <v>0</v>
      </c>
      <c r="KF43" s="123">
        <f>IF(KF$10="",0,(KE41+KF35)*главная!$N$48/12)</f>
        <v>0</v>
      </c>
      <c r="KG43" s="123">
        <f>IF(KG$10="",0,(KF41+KG35)*главная!$N$48/12)</f>
        <v>0</v>
      </c>
      <c r="KH43" s="123">
        <f>IF(KH$10="",0,(KG41+KH35)*главная!$N$48/12)</f>
        <v>0</v>
      </c>
      <c r="KI43" s="123">
        <f>IF(KI$10="",0,(KH41+KI35)*главная!$N$48/12)</f>
        <v>0</v>
      </c>
      <c r="KJ43" s="123">
        <f>IF(KJ$10="",0,(KI41+KJ35)*главная!$N$48/12)</f>
        <v>0</v>
      </c>
      <c r="KK43" s="123">
        <f>IF(KK$10="",0,(KJ41+KK35)*главная!$N$48/12)</f>
        <v>0</v>
      </c>
      <c r="KL43" s="123">
        <f>IF(KL$10="",0,(KK41+KL35)*главная!$N$48/12)</f>
        <v>0</v>
      </c>
      <c r="KM43" s="123">
        <f>IF(KM$10="",0,(KL41+KM35)*главная!$N$48/12)</f>
        <v>0</v>
      </c>
      <c r="KN43" s="123">
        <f>IF(KN$10="",0,(KM41+KN35)*главная!$N$48/12)</f>
        <v>0</v>
      </c>
      <c r="KO43" s="123">
        <f>IF(KO$10="",0,(KN41+KO35)*главная!$N$48/12)</f>
        <v>0</v>
      </c>
      <c r="KP43" s="123">
        <f>IF(KP$10="",0,(KO41+KP35)*главная!$N$48/12)</f>
        <v>0</v>
      </c>
      <c r="KQ43" s="123">
        <f>IF(KQ$10="",0,(KP41+KQ35)*главная!$N$48/12)</f>
        <v>0</v>
      </c>
      <c r="KR43" s="123">
        <f>IF(KR$10="",0,(KQ41+KR35)*главная!$N$48/12)</f>
        <v>0</v>
      </c>
      <c r="KS43" s="123">
        <f>IF(KS$10="",0,(KR41+KS35)*главная!$N$48/12)</f>
        <v>0</v>
      </c>
      <c r="KT43" s="123">
        <f>IF(KT$10="",0,(KS41+KT35)*главная!$N$48/12)</f>
        <v>0</v>
      </c>
      <c r="KU43" s="123">
        <f>IF(KU$10="",0,(KT41+KU35)*главная!$N$48/12)</f>
        <v>0</v>
      </c>
      <c r="KV43" s="123">
        <f>IF(KV$10="",0,(KU41+KV35)*главная!$N$48/12)</f>
        <v>0</v>
      </c>
      <c r="KW43" s="123">
        <f>IF(KW$10="",0,(KV41+KW35)*главная!$N$48/12)</f>
        <v>0</v>
      </c>
      <c r="KX43" s="123">
        <f>IF(KX$10="",0,(KW41+KX35)*главная!$N$48/12)</f>
        <v>0</v>
      </c>
      <c r="KY43" s="123">
        <f>IF(KY$10="",0,(KX41+KY35)*главная!$N$48/12)</f>
        <v>0</v>
      </c>
      <c r="KZ43" s="123">
        <f>IF(KZ$10="",0,(KY41+KZ35)*главная!$N$48/12)</f>
        <v>0</v>
      </c>
      <c r="LA43" s="123">
        <f>IF(LA$10="",0,(KZ41+LA35)*главная!$N$48/12)</f>
        <v>0</v>
      </c>
      <c r="LB43" s="123">
        <f>IF(LB$10="",0,(LA41+LB35)*главная!$N$48/12)</f>
        <v>0</v>
      </c>
      <c r="LC43" s="123">
        <f>IF(LC$10="",0,(LB41+LC35)*главная!$N$48/12)</f>
        <v>0</v>
      </c>
      <c r="LD43" s="123">
        <f>IF(LD$10="",0,(LC41+LD35)*главная!$N$48/12)</f>
        <v>0</v>
      </c>
      <c r="LE43" s="123">
        <f>IF(LE$10="",0,(LD41+LE35)*главная!$N$48/12)</f>
        <v>0</v>
      </c>
      <c r="LF43" s="123">
        <f>IF(LF$10="",0,(LE41+LF35)*главная!$N$48/12)</f>
        <v>0</v>
      </c>
      <c r="LG43" s="123">
        <f>IF(LG$10="",0,(LF41+LG35)*главная!$N$48/12)</f>
        <v>0</v>
      </c>
      <c r="LH43" s="123">
        <f>IF(LH$10="",0,(LG41+LH35)*главная!$N$48/12)</f>
        <v>0</v>
      </c>
      <c r="LI43" s="6"/>
      <c r="LJ43" s="6"/>
    </row>
    <row r="44" spans="1:322" ht="7.05" customHeight="1" x14ac:dyDescent="0.25">
      <c r="A44" s="6"/>
      <c r="B44" s="6"/>
      <c r="C44" s="6"/>
      <c r="D44" s="6"/>
      <c r="E44" s="116"/>
      <c r="F44" s="6"/>
      <c r="G44" s="6"/>
      <c r="H44" s="6"/>
      <c r="I44" s="6"/>
      <c r="J44" s="6"/>
      <c r="K44" s="117"/>
      <c r="L44" s="6"/>
      <c r="M44" s="118"/>
      <c r="N44" s="6"/>
      <c r="O44" s="119"/>
      <c r="P44" s="6"/>
      <c r="Q44" s="6"/>
      <c r="R44" s="115"/>
      <c r="S44" s="6"/>
      <c r="T44" s="6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  <c r="IW44" s="115"/>
      <c r="IX44" s="115"/>
      <c r="IY44" s="115"/>
      <c r="IZ44" s="115"/>
      <c r="JA44" s="115"/>
      <c r="JB44" s="115"/>
      <c r="JC44" s="115"/>
      <c r="JD44" s="115"/>
      <c r="JE44" s="115"/>
      <c r="JF44" s="115"/>
      <c r="JG44" s="115"/>
      <c r="JH44" s="115"/>
      <c r="JI44" s="115"/>
      <c r="JJ44" s="115"/>
      <c r="JK44" s="115"/>
      <c r="JL44" s="115"/>
      <c r="JM44" s="115"/>
      <c r="JN44" s="115"/>
      <c r="JO44" s="115"/>
      <c r="JP44" s="115"/>
      <c r="JQ44" s="115"/>
      <c r="JR44" s="115"/>
      <c r="JS44" s="115"/>
      <c r="JT44" s="115"/>
      <c r="JU44" s="115"/>
      <c r="JV44" s="115"/>
      <c r="JW44" s="115"/>
      <c r="JX44" s="115"/>
      <c r="JY44" s="115"/>
      <c r="JZ44" s="115"/>
      <c r="KA44" s="115"/>
      <c r="KB44" s="115"/>
      <c r="KC44" s="115"/>
      <c r="KD44" s="115"/>
      <c r="KE44" s="115"/>
      <c r="KF44" s="115"/>
      <c r="KG44" s="115"/>
      <c r="KH44" s="115"/>
      <c r="KI44" s="115"/>
      <c r="KJ44" s="115"/>
      <c r="KK44" s="115"/>
      <c r="KL44" s="115"/>
      <c r="KM44" s="115"/>
      <c r="KN44" s="115"/>
      <c r="KO44" s="115"/>
      <c r="KP44" s="115"/>
      <c r="KQ44" s="115"/>
      <c r="KR44" s="115"/>
      <c r="KS44" s="115"/>
      <c r="KT44" s="115"/>
      <c r="KU44" s="115"/>
      <c r="KV44" s="115"/>
      <c r="KW44" s="115"/>
      <c r="KX44" s="115"/>
      <c r="KY44" s="115"/>
      <c r="KZ44" s="115"/>
      <c r="LA44" s="115"/>
      <c r="LB44" s="115"/>
      <c r="LC44" s="115"/>
      <c r="LD44" s="115"/>
      <c r="LE44" s="115"/>
      <c r="LF44" s="115"/>
      <c r="LG44" s="115"/>
      <c r="LH44" s="115"/>
      <c r="LI44" s="6"/>
      <c r="LJ44" s="6"/>
    </row>
    <row r="45" spans="1:322" x14ac:dyDescent="0.25">
      <c r="A45" s="6"/>
      <c r="B45" s="6"/>
      <c r="C45" s="6"/>
      <c r="D45" s="6"/>
      <c r="E45" s="127" t="str">
        <f>kpi!$E$58</f>
        <v>Оплата процентов по кредиту</v>
      </c>
      <c r="F45" s="6"/>
      <c r="G45" s="6"/>
      <c r="H45" s="6"/>
      <c r="I45" s="6"/>
      <c r="J45" s="6"/>
      <c r="K45" s="117" t="str">
        <f>IF($E45="","",INDEX(kpi!$H:$H,SUMIFS(kpi!$B:$B,kpi!$E:$E,$E45)))</f>
        <v>тыс.руб.</v>
      </c>
      <c r="L45" s="6"/>
      <c r="M45" s="118"/>
      <c r="N45" s="6"/>
      <c r="O45" s="119"/>
      <c r="P45" s="6"/>
      <c r="Q45" s="6"/>
      <c r="R45" s="122">
        <f>SUMIFS($T45:$LI45,$T$1:$LI$1,"&lt;="&amp;MAX($1:$1),$T$1:$LI$1,"&gt;="&amp;1)</f>
        <v>29098.793224551857</v>
      </c>
      <c r="S45" s="6"/>
      <c r="T45" s="6"/>
      <c r="U45" s="122">
        <v>0</v>
      </c>
      <c r="V45" s="122">
        <f>IF(V$10="",0,IF(AND(V27&gt;0,V27&lt;SUM($U43:V43)-SUM($U45:U45)),V27,IF(AND(V27&gt;0,V27&gt;=SUM($U43:V43)-SUM($U45:U45)),SUM($U43:V43)-SUM($U45:U45),0)))</f>
        <v>0</v>
      </c>
      <c r="W45" s="122">
        <f>IF(W$10="",0,IF(AND(W27&gt;0,W27&lt;SUM($U43:W43)-SUM($U45:V45)),W27,IF(AND(W27&gt;0,W27&gt;=SUM($U43:W43)-SUM($U45:V45)),SUM($U43:W43)-SUM($U45:V45),0)))</f>
        <v>0</v>
      </c>
      <c r="X45" s="122">
        <f>IF(X$10="",0,IF(AND(X27&gt;0,X27&lt;SUM($U43:X43)-SUM($U45:W45)),X27,IF(AND(X27&gt;0,X27&gt;=SUM($U43:X43)-SUM($U45:W45)),SUM($U43:X43)-SUM($U45:W45),0)))</f>
        <v>0</v>
      </c>
      <c r="Y45" s="122">
        <f>IF(Y$10="",0,IF(AND(Y27&gt;0,Y27&lt;SUM($U43:Y43)-SUM($U45:X45)),Y27,IF(AND(Y27&gt;0,Y27&gt;=SUM($U43:Y43)-SUM($U45:X45)),SUM($U43:Y43)-SUM($U45:X45),0)))</f>
        <v>0</v>
      </c>
      <c r="Z45" s="122">
        <f>IF(Z$10="",0,IF(AND(Z27&gt;0,Z27&lt;SUM($U43:Z43)-SUM($U45:Y45)),Z27,IF(AND(Z27&gt;0,Z27&gt;=SUM($U43:Z43)-SUM($U45:Y45)),SUM($U43:Z43)-SUM($U45:Y45),0)))</f>
        <v>0</v>
      </c>
      <c r="AA45" s="122">
        <f>IF(AA$10="",0,IF(AND(AA27&gt;0,AA27&lt;SUM($U43:AA43)-SUM($U45:Z45)),AA27,IF(AND(AA27&gt;0,AA27&gt;=SUM($U43:AA43)-SUM($U45:Z45)),SUM($U43:AA43)-SUM($U45:Z45),0)))</f>
        <v>0</v>
      </c>
      <c r="AB45" s="122">
        <f>IF(AB$10="",0,IF(AND(AB27&gt;0,AB27&lt;SUM($U43:AB43)-SUM($U45:AA45)),AB27,IF(AND(AB27&gt;0,AB27&gt;=SUM($U43:AB43)-SUM($U45:AA45)),SUM($U43:AB43)-SUM($U45:AA45),0)))</f>
        <v>0</v>
      </c>
      <c r="AC45" s="122">
        <f>IF(AC$10="",0,IF(AND(AC27&gt;0,AC27&lt;SUM($U43:AC43)-SUM($U45:AB45)),AC27,IF(AND(AC27&gt;0,AC27&gt;=SUM($U43:AC43)-SUM($U45:AB45)),SUM($U43:AC43)-SUM($U45:AB45),0)))</f>
        <v>0</v>
      </c>
      <c r="AD45" s="122">
        <f>IF(AD$10="",0,IF(AND(AD27&gt;0,AD27&lt;SUM($U43:AD43)-SUM($U45:AC45)),AD27,IF(AND(AD27&gt;0,AD27&gt;=SUM($U43:AD43)-SUM($U45:AC45)),SUM($U43:AD43)-SUM($U45:AC45),0)))</f>
        <v>0</v>
      </c>
      <c r="AE45" s="122">
        <f>IF(AE$10="",0,IF(AND(AE27&gt;0,AE27&lt;SUM($U43:AE43)-SUM($U45:AD45)),AE27,IF(AND(AE27&gt;0,AE27&gt;=SUM($U43:AE43)-SUM($U45:AD45)),SUM($U43:AE43)-SUM($U45:AD45),0)))</f>
        <v>759.25244976471186</v>
      </c>
      <c r="AF45" s="122">
        <f>IF(AF$10="",0,IF(AND(AF27&gt;0,AF27&lt;SUM($U43:AF43)-SUM($U45:AE45)),AF27,IF(AND(AF27&gt;0,AF27&gt;=SUM($U43:AF43)-SUM($U45:AE45)),SUM($U43:AF43)-SUM($U45:AE45),0)))</f>
        <v>465.27488356025634</v>
      </c>
      <c r="AG45" s="122">
        <f>IF(AG$10="",0,IF(AND(AG27&gt;0,AG27&lt;SUM($U43:AG43)-SUM($U45:AF45)),AG27,IF(AND(AG27&gt;0,AG27&gt;=SUM($U43:AG43)-SUM($U45:AF45)),SUM($U43:AG43)-SUM($U45:AF45),0)))</f>
        <v>590.49378469743431</v>
      </c>
      <c r="AH45" s="122">
        <f>IF(AH$10="",0,IF(AND(AH27&gt;0,AH27&lt;SUM($U43:AH43)-SUM($U45:AG45)),AH27,IF(AND(AH27&gt;0,AH27&gt;=SUM($U43:AH43)-SUM($U45:AG45)),SUM($U43:AH43)-SUM($U45:AG45),0)))</f>
        <v>678.43626328378912</v>
      </c>
      <c r="AI45" s="122">
        <f>IF(AI$10="",0,IF(AND(AI27&gt;0,AI27&lt;SUM($U43:AI43)-SUM($U45:AH45)),AI27,IF(AND(AI27&gt;0,AI27&gt;=SUM($U43:AI43)-SUM($U45:AH45)),SUM($U43:AI43)-SUM($U45:AH45),0)))</f>
        <v>731.42732952547783</v>
      </c>
      <c r="AJ45" s="122">
        <f>IF(AJ$10="",0,IF(AND(AJ27&gt;0,AJ27&lt;SUM($U43:AJ43)-SUM($U45:AI45)),AJ27,IF(AND(AJ27&gt;0,AJ27&gt;=SUM($U43:AJ43)-SUM($U45:AI45)),SUM($U43:AJ43)-SUM($U45:AI45),0)))</f>
        <v>484.71323643763344</v>
      </c>
      <c r="AK45" s="122">
        <f>IF(AK$10="",0,IF(AND(AK27&gt;0,AK27&lt;SUM($U43:AK43)-SUM($U45:AJ45)),AK27,IF(AND(AK27&gt;0,AK27&gt;=SUM($U43:AK43)-SUM($U45:AJ45)),SUM($U43:AK43)-SUM($U45:AJ45),0)))</f>
        <v>384.47291960410985</v>
      </c>
      <c r="AL45" s="122">
        <f>IF(AL$10="",0,IF(AND(AL27&gt;0,AL27&lt;SUM($U43:AL43)-SUM($U45:AK45)),AL27,IF(AND(AL27&gt;0,AL27&gt;=SUM($U43:AL43)-SUM($U45:AK45)),SUM($U43:AL43)-SUM($U45:AK45),0)))</f>
        <v>380.65121556829263</v>
      </c>
      <c r="AM45" s="122">
        <f>IF(AM$10="",0,IF(AND(AM27&gt;0,AM27&lt;SUM($U43:AM43)-SUM($U45:AL45)),AM27,IF(AND(AM27&gt;0,AM27&gt;=SUM($U43:AM43)-SUM($U45:AL45)),SUM($U43:AM43)-SUM($U45:AL45),0)))</f>
        <v>377.37562988772697</v>
      </c>
      <c r="AN45" s="122">
        <f>IF(AN$10="",0,IF(AND(AN27&gt;0,AN27&lt;SUM($U43:AN43)-SUM($U45:AM45)),AN27,IF(AND(AN27&gt;0,AN27&gt;=SUM($U43:AN43)-SUM($U45:AM45)),SUM($U43:AN43)-SUM($U45:AM45),0)))</f>
        <v>374.70966057339047</v>
      </c>
      <c r="AO45" s="122">
        <f>IF(AO$10="",0,IF(AND(AO27&gt;0,AO27&lt;SUM($U43:AO43)-SUM($U45:AN45)),AO27,IF(AND(AO27&gt;0,AO27&gt;=SUM($U43:AO43)-SUM($U45:AN45)),SUM($U43:AO43)-SUM($U45:AN45),0)))</f>
        <v>373.88382942425778</v>
      </c>
      <c r="AP45" s="122">
        <f>IF(AP$10="",0,IF(AND(AP27&gt;0,AP27&lt;SUM($U43:AP43)-SUM($U45:AO45)),AP27,IF(AND(AP27&gt;0,AP27&gt;=SUM($U43:AP43)-SUM($U45:AO45)),SUM($U43:AP43)-SUM($U45:AO45),0)))</f>
        <v>340.94003847067182</v>
      </c>
      <c r="AQ45" s="122">
        <f>IF(AQ$10="",0,IF(AND(AQ27&gt;0,AQ27&lt;SUM($U43:AQ43)-SUM($U45:AP45)),AQ27,IF(AND(AQ27&gt;0,AQ27&gt;=SUM($U43:AQ43)-SUM($U45:AP45)),SUM($U43:AQ43)-SUM($U45:AP45),0)))</f>
        <v>386.12864743990895</v>
      </c>
      <c r="AR45" s="122">
        <f>IF(AR$10="",0,IF(AND(AR27&gt;0,AR27&lt;SUM($U43:AR43)-SUM($U45:AQ45)),AR27,IF(AND(AR27&gt;0,AR27&gt;=SUM($U43:AR43)-SUM($U45:AQ45)),SUM($U43:AR43)-SUM($U45:AQ45),0)))</f>
        <v>391.65103189814272</v>
      </c>
      <c r="AS45" s="122">
        <f>IF(AS$10="",0,IF(AND(AS27&gt;0,AS27&lt;SUM($U43:AS43)-SUM($U45:AR45)),AS27,IF(AND(AS27&gt;0,AS27&gt;=SUM($U43:AS43)-SUM($U45:AR45)),SUM($U43:AS43)-SUM($U45:AR45),0)))</f>
        <v>372.23239322115023</v>
      </c>
      <c r="AT45" s="122">
        <f>IF(AT$10="",0,IF(AND(AT27&gt;0,AT27&lt;SUM($U43:AT43)-SUM($U45:AS45)),AT27,IF(AND(AT27&gt;0,AT27&gt;=SUM($U43:AT43)-SUM($U45:AS45)),SUM($U43:AT43)-SUM($U45:AS45),0)))</f>
        <v>370.19932816443816</v>
      </c>
      <c r="AU45" s="122">
        <f>IF(AU$10="",0,IF(AND(AU27&gt;0,AU27&lt;SUM($U43:AU43)-SUM($U45:AT45)),AU27,IF(AND(AU27&gt;0,AU27&gt;=SUM($U43:AU43)-SUM($U45:AT45)),SUM($U43:AU43)-SUM($U45:AT45),0)))</f>
        <v>367.31852940796762</v>
      </c>
      <c r="AV45" s="122">
        <f>IF(AV$10="",0,IF(AND(AV27&gt;0,AV27&lt;SUM($U43:AV43)-SUM($U45:AU45)),AV27,IF(AND(AV27&gt;0,AV27&gt;=SUM($U43:AV43)-SUM($U45:AU45)),SUM($U43:AV43)-SUM($U45:AU45),0)))</f>
        <v>363.91206910276924</v>
      </c>
      <c r="AW45" s="122">
        <f>IF(AW$10="",0,IF(AND(AW27&gt;0,AW27&lt;SUM($U43:AW43)-SUM($U45:AV45)),AW27,IF(AND(AW27&gt;0,AW27&gt;=SUM($U43:AW43)-SUM($U45:AV45)),SUM($U43:AW43)-SUM($U45:AV45),0)))</f>
        <v>359.17700430830882</v>
      </c>
      <c r="AX45" s="122">
        <f>IF(AX$10="",0,IF(AND(AX27&gt;0,AX27&lt;SUM($U43:AX43)-SUM($U45:AW45)),AX27,IF(AND(AX27&gt;0,AX27&gt;=SUM($U43:AX43)-SUM($U45:AW45)),SUM($U43:AX43)-SUM($U45:AW45),0)))</f>
        <v>355.03737477284812</v>
      </c>
      <c r="AY45" s="122">
        <f>IF(AY$10="",0,IF(AND(AY27&gt;0,AY27&lt;SUM($U43:AY43)-SUM($U45:AX45)),AY27,IF(AND(AY27&gt;0,AY27&gt;=SUM($U43:AY43)-SUM($U45:AX45)),SUM($U43:AY43)-SUM($U45:AX45),0)))</f>
        <v>351.45893072815124</v>
      </c>
      <c r="AZ45" s="122">
        <f>IF(AZ$10="",0,IF(AND(AZ27&gt;0,AZ27&lt;SUM($U43:AZ43)-SUM($U45:AY45)),AZ27,IF(AND(AZ27&gt;0,AZ27&gt;=SUM($U43:AZ43)-SUM($U45:AY45)),SUM($U43:AZ43)-SUM($U45:AY45),0)))</f>
        <v>348.50557481090254</v>
      </c>
      <c r="BA45" s="122">
        <f>IF(BA$10="",0,IF(AND(BA27&gt;0,BA27&lt;SUM($U43:BA43)-SUM($U45:AZ45)),BA27,IF(AND(BA27&gt;0,BA27&gt;=SUM($U43:BA43)-SUM($U45:AZ45)),SUM($U43:BA43)-SUM($U45:AZ45),0)))</f>
        <v>347.44296772962116</v>
      </c>
      <c r="BB45" s="122">
        <f>IF(BB$10="",0,IF(AND(BB27&gt;0,BB27&lt;SUM($U43:BB43)-SUM($U45:BA45)),BB27,IF(AND(BB27&gt;0,BB27&gt;=SUM($U43:BB43)-SUM($U45:BA45)),SUM($U43:BB43)-SUM($U45:BA45),0)))</f>
        <v>337.23154911834115</v>
      </c>
      <c r="BC45" s="122">
        <f>IF(BC$10="",0,IF(AND(BC27&gt;0,BC27&lt;SUM($U43:BC43)-SUM($U45:BB45)),BC27,IF(AND(BC27&gt;0,BC27&gt;=SUM($U43:BC43)-SUM($U45:BB45)),SUM($U43:BC43)-SUM($U45:BB45),0)))</f>
        <v>355.21074608472372</v>
      </c>
      <c r="BD45" s="122">
        <f>IF(BD$10="",0,IF(AND(BD27&gt;0,BD27&lt;SUM($U43:BD43)-SUM($U45:BC45)),BD27,IF(AND(BD27&gt;0,BD27&gt;=SUM($U43:BD43)-SUM($U45:BC45)),SUM($U43:BD43)-SUM($U45:BC45),0)))</f>
        <v>345.95812223912071</v>
      </c>
      <c r="BE45" s="122">
        <f>IF(BE$10="",0,IF(AND(BE27&gt;0,BE27&lt;SUM($U43:BE43)-SUM($U45:BD45)),BE27,IF(AND(BE27&gt;0,BE27&gt;=SUM($U43:BE43)-SUM($U45:BD45)),SUM($U43:BE43)-SUM($U45:BD45),0)))</f>
        <v>344.86272524889864</v>
      </c>
      <c r="BF45" s="122">
        <f>IF(BF$10="",0,IF(AND(BF27&gt;0,BF27&lt;SUM($U43:BF43)-SUM($U45:BE45)),BF27,IF(AND(BF27&gt;0,BF27&gt;=SUM($U43:BF43)-SUM($U45:BE45)),SUM($U43:BF43)-SUM($U45:BE45),0)))</f>
        <v>342.54022568125583</v>
      </c>
      <c r="BG45" s="122">
        <f>IF(BG$10="",0,IF(AND(BG27&gt;0,BG27&lt;SUM($U43:BG43)-SUM($U45:BF45)),BG27,IF(AND(BG27&gt;0,BG27&gt;=SUM($U43:BG43)-SUM($U45:BF45)),SUM($U43:BG43)-SUM($U45:BF45),0)))</f>
        <v>339.34147514030337</v>
      </c>
      <c r="BH45" s="122">
        <f>IF(BH$10="",0,IF(AND(BH27&gt;0,BH27&lt;SUM($U43:BH43)-SUM($U45:BG45)),BH27,IF(AND(BH27&gt;0,BH27&gt;=SUM($U43:BH43)-SUM($U45:BG45)),SUM($U43:BH43)-SUM($U45:BG45),0)))</f>
        <v>335.59795517817838</v>
      </c>
      <c r="BI45" s="122">
        <f>IF(BI$10="",0,IF(AND(BI27&gt;0,BI27&lt;SUM($U43:BI43)-SUM($U45:BH45)),BI27,IF(AND(BI27&gt;0,BI27&gt;=SUM($U43:BI43)-SUM($U45:BH45)),SUM($U43:BI43)-SUM($U45:BH45),0)))</f>
        <v>330.48306986009993</v>
      </c>
      <c r="BJ45" s="122">
        <f>IF(BJ$10="",0,IF(AND(BJ27&gt;0,BJ27&lt;SUM($U43:BJ43)-SUM($U45:BI45)),BJ27,IF(AND(BJ27&gt;0,BJ27&gt;=SUM($U43:BJ43)-SUM($U45:BI45)),SUM($U43:BJ43)-SUM($U45:BI45),0)))</f>
        <v>325.97734510366899</v>
      </c>
      <c r="BK45" s="122">
        <f>IF(BK$10="",0,IF(AND(BK27&gt;0,BK27&lt;SUM($U43:BK43)-SUM($U45:BJ45)),BK27,IF(AND(BK27&gt;0,BK27&gt;=SUM($U43:BK43)-SUM($U45:BJ45)),SUM($U43:BK43)-SUM($U45:BJ45),0)))</f>
        <v>322.0454668328457</v>
      </c>
      <c r="BL45" s="122">
        <f>IF(BL$10="",0,IF(AND(BL27&gt;0,BL27&lt;SUM($U43:BL43)-SUM($U45:BK45)),BL27,IF(AND(BL27&gt;0,BL27&gt;=SUM($U43:BL43)-SUM($U45:BK45)),SUM($U43:BL43)-SUM($U45:BK45),0)))</f>
        <v>318.87230978294428</v>
      </c>
      <c r="BM45" s="122">
        <f>IF(BM$10="",0,IF(AND(BM27&gt;0,BM27&lt;SUM($U43:BM43)-SUM($U45:BL45)),BM27,IF(AND(BM27&gt;0,BM27&gt;=SUM($U43:BM43)-SUM($U45:BL45)),SUM($U43:BM43)-SUM($U45:BL45),0)))</f>
        <v>317.60530393935187</v>
      </c>
      <c r="BN45" s="122">
        <f>IF(BN$10="",0,IF(AND(BN27&gt;0,BN27&lt;SUM($U43:BN43)-SUM($U45:BM45)),BN27,IF(AND(BN27&gt;0,BN27&gt;=SUM($U43:BN43)-SUM($U45:BM45)),SUM($U43:BN43)-SUM($U45:BM45),0)))</f>
        <v>316.17526453889514</v>
      </c>
      <c r="BO45" s="122">
        <f>IF(BO$10="",0,IF(AND(BO27&gt;0,BO27&lt;SUM($U43:BO43)-SUM($U45:BN45)),BO27,IF(AND(BO27&gt;0,BO27&gt;=SUM($U43:BO43)-SUM($U45:BN45)),SUM($U43:BO43)-SUM($U45:BN45),0)))</f>
        <v>316.07278272395888</v>
      </c>
      <c r="BP45" s="122">
        <f>IF(BP$10="",0,IF(AND(BP27&gt;0,BP27&lt;SUM($U43:BP43)-SUM($U45:BO45)),BP27,IF(AND(BP27&gt;0,BP27&gt;=SUM($U43:BP43)-SUM($U45:BO45)),SUM($U43:BP43)-SUM($U45:BO45),0)))</f>
        <v>315.53442386266943</v>
      </c>
      <c r="BQ45" s="122">
        <f>IF(BQ$10="",0,IF(AND(BQ27&gt;0,BQ27&lt;SUM($U43:BQ43)-SUM($U45:BP45)),BQ27,IF(AND(BQ27&gt;0,BQ27&gt;=SUM($U43:BQ43)-SUM($U45:BP45)),SUM($U43:BQ43)-SUM($U45:BP45),0)))</f>
        <v>314.23054293087625</v>
      </c>
      <c r="BR45" s="122">
        <f>IF(BR$10="",0,IF(AND(BR27&gt;0,BR27&lt;SUM($U43:BR43)-SUM($U45:BQ45)),BR27,IF(AND(BR27&gt;0,BR27&gt;=SUM($U43:BR43)-SUM($U45:BQ45)),SUM($U43:BR43)-SUM($U45:BQ45),0)))</f>
        <v>311.67590939501679</v>
      </c>
      <c r="BS45" s="122">
        <f>IF(BS$10="",0,IF(AND(BS27&gt;0,BS27&lt;SUM($U43:BS43)-SUM($U45:BR45)),BS27,IF(AND(BS27&gt;0,BS27&gt;=SUM($U43:BS43)-SUM($U45:BR45)),SUM($U43:BS43)-SUM($U45:BR45),0)))</f>
        <v>308.22788223139651</v>
      </c>
      <c r="BT45" s="122">
        <f>IF(BT$10="",0,IF(AND(BT27&gt;0,BT27&lt;SUM($U43:BT43)-SUM($U45:BS45)),BT27,IF(AND(BT27&gt;0,BT27&gt;=SUM($U43:BT43)-SUM($U45:BS45)),SUM($U43:BT43)-SUM($U45:BS45),0)))</f>
        <v>304.22409091707959</v>
      </c>
      <c r="BU45" s="122">
        <f>IF(BU$10="",0,IF(AND(BU27&gt;0,BU27&lt;SUM($U43:BU43)-SUM($U45:BT45)),BU27,IF(AND(BU27&gt;0,BU27&gt;=SUM($U43:BU43)-SUM($U45:BT45)),SUM($U43:BU43)-SUM($U45:BT45),0)))</f>
        <v>298.82259734165564</v>
      </c>
      <c r="BV45" s="122">
        <f>IF(BV$10="",0,IF(AND(BV27&gt;0,BV27&lt;SUM($U43:BV43)-SUM($U45:BU45)),BV27,IF(AND(BV27&gt;0,BV27&gt;=SUM($U43:BV43)-SUM($U45:BU45)),SUM($U43:BV43)-SUM($U45:BU45),0)))</f>
        <v>294.0406761653212</v>
      </c>
      <c r="BW45" s="122">
        <f>IF(BW$10="",0,IF(AND(BW27&gt;0,BW27&lt;SUM($U43:BW43)-SUM($U45:BV45)),BW27,IF(AND(BW27&gt;0,BW27&gt;=SUM($U43:BW43)-SUM($U45:BV45)),SUM($U43:BW43)-SUM($U45:BV45),0)))</f>
        <v>289.8423547119346</v>
      </c>
      <c r="BX45" s="122">
        <f>IF(BX$10="",0,IF(AND(BX27&gt;0,BX27&lt;SUM($U43:BX43)-SUM($U45:BW45)),BX27,IF(AND(BX27&gt;0,BX27&gt;=SUM($U43:BX43)-SUM($U45:BW45)),SUM($U43:BX43)-SUM($U45:BW45),0)))</f>
        <v>286.2905736041248</v>
      </c>
      <c r="BY45" s="122">
        <f>IF(BY$10="",0,IF(AND(BY27&gt;0,BY27&lt;SUM($U43:BY43)-SUM($U45:BX45)),BY27,IF(AND(BY27&gt;0,BY27&gt;=SUM($U43:BY43)-SUM($U45:BX45)),SUM($U43:BY43)-SUM($U45:BX45),0)))</f>
        <v>284.7208710028026</v>
      </c>
      <c r="BZ45" s="122">
        <f>IF(BZ$10="",0,IF(AND(BZ27&gt;0,BZ27&lt;SUM($U43:BZ43)-SUM($U45:BY45)),BZ27,IF(AND(BZ27&gt;0,BZ27&gt;=SUM($U43:BZ43)-SUM($U45:BY45)),SUM($U43:BZ43)-SUM($U45:BY45),0)))</f>
        <v>282.98150547968544</v>
      </c>
      <c r="CA45" s="122">
        <f>IF(CA$10="",0,IF(AND(CA27&gt;0,CA27&lt;SUM($U43:CA43)-SUM($U45:BZ45)),CA27,IF(AND(CA27&gt;0,CA27&gt;=SUM($U43:CA43)-SUM($U45:BZ45)),SUM($U43:CA43)-SUM($U45:BZ45),0)))</f>
        <v>282.60777386616246</v>
      </c>
      <c r="CB45" s="122">
        <f>IF(CB$10="",0,IF(AND(CB27&gt;0,CB27&lt;SUM($U43:CB43)-SUM($U45:CA45)),CB27,IF(AND(CB27&gt;0,CB27&gt;=SUM($U43:CB43)-SUM($U45:CA45)),SUM($U43:CB43)-SUM($U45:CA45),0)))</f>
        <v>281.78332635772313</v>
      </c>
      <c r="CC45" s="122">
        <f>IF(CC$10="",0,IF(AND(CC27&gt;0,CC27&lt;SUM($U43:CC43)-SUM($U45:CB45)),CC27,IF(AND(CC27&gt;0,CC27&gt;=SUM($U43:CC43)-SUM($U45:CB45)),SUM($U43:CC43)-SUM($U45:CB45),0)))</f>
        <v>280.16861635669557</v>
      </c>
      <c r="CD45" s="122">
        <f>IF(CD$10="",0,IF(AND(CD27&gt;0,CD27&lt;SUM($U43:CD43)-SUM($U45:CC45)),CD27,IF(AND(CD27&gt;0,CD27&gt;=SUM($U43:CD43)-SUM($U45:CC45)),SUM($U43:CD43)-SUM($U45:CC45),0)))</f>
        <v>277.2638441009185</v>
      </c>
      <c r="CE45" s="122">
        <f>IF(CE$10="",0,IF(AND(CE27&gt;0,CE27&lt;SUM($U43:CE43)-SUM($U45:CD45)),CE27,IF(AND(CE27&gt;0,CE27&gt;=SUM($U43:CE43)-SUM($U45:CD45)),SUM($U43:CE43)-SUM($U45:CD45),0)))</f>
        <v>273.43707693289252</v>
      </c>
      <c r="CF45" s="122">
        <f>IF(CF$10="",0,IF(AND(CF27&gt;0,CF27&lt;SUM($U43:CF43)-SUM($U45:CE45)),CF27,IF(AND(CF27&gt;0,CF27&gt;=SUM($U43:CF43)-SUM($U45:CE45)),SUM($U43:CF43)-SUM($U45:CE45),0)))</f>
        <v>269.03606071970717</v>
      </c>
      <c r="CG45" s="122">
        <f>IF(CG$10="",0,IF(AND(CG27&gt;0,CG27&lt;SUM($U43:CG43)-SUM($U45:CF45)),CG27,IF(AND(CG27&gt;0,CG27&gt;=SUM($U43:CG43)-SUM($U45:CF45)),SUM($U43:CG43)-SUM($U45:CF45),0)))</f>
        <v>263.1935866214335</v>
      </c>
      <c r="CH45" s="122">
        <f>IF(CH$10="",0,IF(AND(CH27&gt;0,CH27&lt;SUM($U43:CH43)-SUM($U45:CG45)),CH27,IF(AND(CH27&gt;0,CH27&gt;=SUM($U43:CH43)-SUM($U45:CG45)),SUM($U43:CH43)-SUM($U45:CG45),0)))</f>
        <v>257.98743485924933</v>
      </c>
      <c r="CI45" s="122">
        <f>IF(CI$10="",0,IF(AND(CI27&gt;0,CI27&lt;SUM($U43:CI43)-SUM($U45:CH45)),CI27,IF(AND(CI27&gt;0,CI27&gt;=SUM($U43:CI43)-SUM($U45:CH45)),SUM($U43:CI43)-SUM($U45:CH45),0)))</f>
        <v>253.38054080456277</v>
      </c>
      <c r="CJ45" s="122">
        <f>IF(CJ$10="",0,IF(AND(CJ27&gt;0,CJ27&lt;SUM($U43:CJ43)-SUM($U45:CI45)),CJ27,IF(AND(CJ27&gt;0,CJ27&gt;=SUM($U43:CJ43)-SUM($U45:CI45)),SUM($U43:CJ43)-SUM($U45:CI45),0)))</f>
        <v>249.43772043244462</v>
      </c>
      <c r="CK45" s="122">
        <f>IF(CK$10="",0,IF(AND(CK27&gt;0,CK27&lt;SUM($U43:CK43)-SUM($U45:CJ45)),CK27,IF(AND(CK27&gt;0,CK27&gt;=SUM($U43:CK43)-SUM($U45:CJ45)),SUM($U43:CK43)-SUM($U45:CJ45),0)))</f>
        <v>247.53456508758245</v>
      </c>
      <c r="CL45" s="122">
        <f>IF(CL$10="",0,IF(AND(CL27&gt;0,CL27&lt;SUM($U43:CL43)-SUM($U45:CK45)),CL27,IF(AND(CL27&gt;0,CL27&gt;=SUM($U43:CL43)-SUM($U45:CK45)),SUM($U43:CL43)-SUM($U45:CK45),0)))</f>
        <v>245.45476804226564</v>
      </c>
      <c r="CM45" s="122">
        <f>IF(CM$10="",0,IF(AND(CM27&gt;0,CM27&lt;SUM($U43:CM43)-SUM($U45:CL45)),CM27,IF(AND(CM27&gt;0,CM27&gt;=SUM($U43:CM43)-SUM($U45:CL45)),SUM($U43:CM43)-SUM($U45:CL45),0)))</f>
        <v>244.77967187995819</v>
      </c>
      <c r="CN45" s="122">
        <f>IF(CN$10="",0,IF(AND(CN27&gt;0,CN27&lt;SUM($U43:CN43)-SUM($U45:CM45)),CN27,IF(AND(CN27&gt;0,CN27&gt;=SUM($U43:CN43)-SUM($U45:CM45)),SUM($U43:CN43)-SUM($U45:CM45),0)))</f>
        <v>243.63842305210346</v>
      </c>
      <c r="CO45" s="122">
        <f>IF(CO$10="",0,IF(AND(CO27&gt;0,CO27&lt;SUM($U43:CO43)-SUM($U45:CN45)),CO27,IF(AND(CO27&gt;0,CO27&gt;=SUM($U43:CO43)-SUM($U45:CN45)),SUM($U43:CO43)-SUM($U45:CN45),0)))</f>
        <v>241.68127521540737</v>
      </c>
      <c r="CP45" s="122">
        <f>IF(CP$10="",0,IF(AND(CP27&gt;0,CP27&lt;SUM($U43:CP43)-SUM($U45:CO45)),CP27,IF(AND(CP27&gt;0,CP27&gt;=SUM($U43:CP43)-SUM($U45:CO45)),SUM($U43:CP43)-SUM($U45:CO45),0)))</f>
        <v>238.39342116859189</v>
      </c>
      <c r="CQ45" s="122">
        <f>IF(CQ$10="",0,IF(AND(CQ27&gt;0,CQ27&lt;SUM($U43:CQ43)-SUM($U45:CP45)),CQ27,IF(AND(CQ27&gt;0,CQ27&gt;=SUM($U43:CQ43)-SUM($U45:CP45)),SUM($U43:CQ43)-SUM($U45:CP45),0)))</f>
        <v>234.15395672885643</v>
      </c>
      <c r="CR45" s="122">
        <f>IF(CR$10="",0,IF(AND(CR27&gt;0,CR27&lt;SUM($U43:CR43)-SUM($U45:CQ45)),CR27,IF(AND(CR27&gt;0,CR27&gt;=SUM($U43:CR43)-SUM($U45:CQ45)),SUM($U43:CR43)-SUM($U45:CQ45),0)))</f>
        <v>229.32104649362736</v>
      </c>
      <c r="CS45" s="122">
        <f>IF(CS$10="",0,IF(AND(CS27&gt;0,CS27&lt;SUM($U43:CS43)-SUM($U45:CR45)),CS27,IF(AND(CS27&gt;0,CS27&gt;=SUM($U43:CS43)-SUM($U45:CR45)),SUM($U43:CS43)-SUM($U45:CR45),0)))</f>
        <v>223.00145161123146</v>
      </c>
      <c r="CT45" s="122">
        <f>IF(CT$10="",0,IF(AND(CT27&gt;0,CT27&lt;SUM($U43:CT43)-SUM($U45:CS45)),CT27,IF(AND(CT27&gt;0,CT27&gt;=SUM($U43:CT43)-SUM($U45:CS45)),SUM($U43:CT43)-SUM($U45:CS45),0)))</f>
        <v>217.33527186125502</v>
      </c>
      <c r="CU45" s="122">
        <f>IF(CU$10="",0,IF(AND(CU27&gt;0,CU27&lt;SUM($U43:CU43)-SUM($U45:CT45)),CU27,IF(AND(CU27&gt;0,CU27&gt;=SUM($U43:CU43)-SUM($U45:CT45)),SUM($U43:CU43)-SUM($U45:CT45),0)))</f>
        <v>212.28431672555962</v>
      </c>
      <c r="CV45" s="122">
        <f>IF(CV$10="",0,IF(AND(CV27&gt;0,CV27&lt;SUM($U43:CV43)-SUM($U45:CU45)),CV27,IF(AND(CV27&gt;0,CV27&gt;=SUM($U43:CV43)-SUM($U45:CU45)),SUM($U43:CV43)-SUM($U45:CU45),0)))</f>
        <v>208.29335908037683</v>
      </c>
      <c r="CW45" s="122">
        <f>IF(CW$10="",0,IF(AND(CW27&gt;0,CW27&lt;SUM($U43:CW43)-SUM($U45:CV45)),CW27,IF(AND(CW27&gt;0,CW27&gt;=SUM($U43:CW43)-SUM($U45:CV45)),SUM($U43:CW43)-SUM($U45:CV45),0)))</f>
        <v>206.2762027536919</v>
      </c>
      <c r="CX45" s="122">
        <f>IF(CX$10="",0,IF(AND(CX27&gt;0,CX27&lt;SUM($U43:CX43)-SUM($U45:CW45)),CX27,IF(AND(CX27&gt;0,CX27&gt;=SUM($U43:CX43)-SUM($U45:CW45)),SUM($U43:CX43)-SUM($U45:CW45),0)))</f>
        <v>204.08318997170863</v>
      </c>
      <c r="CY45" s="122">
        <f>IF(CY$10="",0,IF(AND(CY27&gt;0,CY27&lt;SUM($U43:CY43)-SUM($U45:CX45)),CY27,IF(AND(CY27&gt;0,CY27&gt;=SUM($U43:CY43)-SUM($U45:CX45)),SUM($U43:CY43)-SUM($U45:CX45),0)))</f>
        <v>203.29167952912758</v>
      </c>
      <c r="CZ45" s="122">
        <f>IF(CZ$10="",0,IF(AND(CZ27&gt;0,CZ27&lt;SUM($U43:CZ43)-SUM($U45:CY45)),CZ27,IF(AND(CZ27&gt;0,CZ27&gt;=SUM($U43:CZ43)-SUM($U45:CY45)),SUM($U43:CZ43)-SUM($U45:CY45),0)))</f>
        <v>202.03555557437721</v>
      </c>
      <c r="DA45" s="122">
        <f>IF(DA$10="",0,IF(AND(DA27&gt;0,DA27&lt;SUM($U43:DA43)-SUM($U45:CZ45)),DA27,IF(AND(DA27&gt;0,DA27&gt;=SUM($U43:DA43)-SUM($U45:CZ45)),SUM($U43:DA43)-SUM($U45:CZ45),0)))</f>
        <v>199.96596681377559</v>
      </c>
      <c r="DB45" s="122">
        <f>IF(DB$10="",0,IF(AND(DB27&gt;0,DB27&lt;SUM($U43:DB43)-SUM($U45:DA45)),DB27,IF(AND(DB27&gt;0,DB27&gt;=SUM($U43:DB43)-SUM($U45:DA45)),SUM($U43:DB43)-SUM($U45:DA45),0)))</f>
        <v>196.56941824290698</v>
      </c>
      <c r="DC45" s="122">
        <f>IF(DC$10="",0,IF(AND(DC27&gt;0,DC27&lt;SUM($U43:DC43)-SUM($U45:DB45)),DC27,IF(AND(DC27&gt;0,DC27&gt;=SUM($U43:DC43)-SUM($U45:DB45)),SUM($U43:DC43)-SUM($U45:DB45),0)))</f>
        <v>192.22405974758294</v>
      </c>
      <c r="DD45" s="122">
        <f>IF(DD$10="",0,IF(AND(DD27&gt;0,DD27&lt;SUM($U43:DD43)-SUM($U45:DC45)),DD27,IF(AND(DD27&gt;0,DD27&gt;=SUM($U43:DD43)-SUM($U45:DC45)),SUM($U43:DD43)-SUM($U45:DC45),0)))</f>
        <v>187.28716302743123</v>
      </c>
      <c r="DE45" s="122">
        <f>IF(DE$10="",0,IF(AND(DE27&gt;0,DE27&lt;SUM($U43:DE43)-SUM($U45:DD45)),DE27,IF(AND(DE27&gt;0,DE27&gt;=SUM($U43:DE43)-SUM($U45:DD45)),SUM($U43:DE43)-SUM($U45:DD45),0)))</f>
        <v>180.86775792966728</v>
      </c>
      <c r="DF45" s="122">
        <f>IF(DF$10="",0,IF(AND(DF27&gt;0,DF27&lt;SUM($U43:DF43)-SUM($U45:DE45)),DF27,IF(AND(DF27&gt;0,DF27&gt;=SUM($U43:DF43)-SUM($U45:DE45)),SUM($U43:DF43)-SUM($U45:DE45),0)))</f>
        <v>175.10054991959987</v>
      </c>
      <c r="DG45" s="122">
        <f>IF(DG$10="",0,IF(AND(DG27&gt;0,DG27&lt;SUM($U43:DG43)-SUM($U45:DF45)),DG27,IF(AND(DG27&gt;0,DG27&gt;=SUM($U43:DG43)-SUM($U45:DF45)),SUM($U43:DG43)-SUM($U45:DF45),0)))</f>
        <v>169.94745737379344</v>
      </c>
      <c r="DH45" s="122">
        <f>IF(DH$10="",0,IF(AND(DH27&gt;0,DH27&lt;SUM($U43:DH43)-SUM($U45:DG45)),DH27,IF(AND(DH27&gt;0,DH27&gt;=SUM($U43:DH43)-SUM($U45:DG45)),SUM($U43:DH43)-SUM($U45:DG45),0)))</f>
        <v>165.58734321765951</v>
      </c>
      <c r="DI45" s="122">
        <f>IF(DI$10="",0,IF(AND(DI27&gt;0,DI27&lt;SUM($U43:DI43)-SUM($U45:DH45)),DI27,IF(AND(DI27&gt;0,DI27&gt;=SUM($U43:DI43)-SUM($U45:DH45)),SUM($U43:DI43)-SUM($U45:DH45),0)))</f>
        <v>163.27970543575793</v>
      </c>
      <c r="DJ45" s="122">
        <f>IF(DJ$10="",0,IF(AND(DJ27&gt;0,DJ27&lt;SUM($U43:DJ43)-SUM($U45:DI45)),DJ27,IF(AND(DJ27&gt;0,DJ27&gt;=SUM($U43:DJ43)-SUM($U45:DI45)),SUM($U43:DJ43)-SUM($U45:DI45),0)))</f>
        <v>160.78828528995655</v>
      </c>
      <c r="DK45" s="122">
        <f>IF(DK$10="",0,IF(AND(DK27&gt;0,DK27&lt;SUM($U43:DK43)-SUM($U45:DJ45)),DK27,IF(AND(DK27&gt;0,DK27&gt;=SUM($U43:DK43)-SUM($U45:DJ45)),SUM($U43:DK43)-SUM($U45:DJ45),0)))</f>
        <v>159.72192113402707</v>
      </c>
      <c r="DL45" s="122">
        <f>IF(DL$10="",0,IF(AND(DL27&gt;0,DL27&lt;SUM($U43:DL43)-SUM($U45:DK45)),DL27,IF(AND(DL27&gt;0,DL27&gt;=SUM($U43:DL43)-SUM($U45:DK45)),SUM($U43:DL43)-SUM($U45:DK45),0)))</f>
        <v>158.17710633473689</v>
      </c>
      <c r="DM45" s="122">
        <f>IF(DM$10="",0,IF(AND(DM27&gt;0,DM27&lt;SUM($U43:DM43)-SUM($U45:DL45)),DM27,IF(AND(DM27&gt;0,DM27&gt;=SUM($U43:DM43)-SUM($U45:DL45)),SUM($U43:DM43)-SUM($U45:DL45),0)))</f>
        <v>155.7979432506545</v>
      </c>
      <c r="DN45" s="122">
        <f>IF(DN$10="",0,IF(AND(DN27&gt;0,DN27&lt;SUM($U43:DN43)-SUM($U45:DM45)),DN27,IF(AND(DN27&gt;0,DN27&gt;=SUM($U43:DN43)-SUM($U45:DM45)),SUM($U43:DN43)-SUM($U45:DM45),0)))</f>
        <v>152.06059678866222</v>
      </c>
      <c r="DO45" s="122">
        <f>IF(DO$10="",0,IF(AND(DO27&gt;0,DO27&lt;SUM($U43:DO43)-SUM($U45:DN45)),DO27,IF(AND(DO27&gt;0,DO27&gt;=SUM($U43:DO43)-SUM($U45:DN45)),SUM($U43:DO43)-SUM($U45:DN45),0)))</f>
        <v>147.35070876729878</v>
      </c>
      <c r="DP45" s="122">
        <f>IF(DP$10="",0,IF(AND(DP27&gt;0,DP27&lt;SUM($U43:DP43)-SUM($U45:DO45)),DP27,IF(AND(DP27&gt;0,DP27&gt;=SUM($U43:DP43)-SUM($U45:DO45)),SUM($U43:DP43)-SUM($U45:DO45),0)))</f>
        <v>142.03262436910154</v>
      </c>
      <c r="DQ45" s="122">
        <f>IF(DQ$10="",0,IF(AND(DQ27&gt;0,DQ27&lt;SUM($U43:DQ43)-SUM($U45:DP45)),DQ27,IF(AND(DQ27&gt;0,DQ27&gt;=SUM($U43:DQ43)-SUM($U45:DP45)),SUM($U43:DQ43)-SUM($U45:DP45),0)))</f>
        <v>135.1974811912587</v>
      </c>
      <c r="DR45" s="122">
        <f>IF(DR$10="",0,IF(AND(DR27&gt;0,DR27&lt;SUM($U43:DR43)-SUM($U45:DQ45)),DR27,IF(AND(DR27&gt;0,DR27&gt;=SUM($U43:DR43)-SUM($U45:DQ45)),SUM($U43:DR43)-SUM($U45:DQ45),0)))</f>
        <v>129.02260505557933</v>
      </c>
      <c r="DS45" s="122">
        <f>IF(DS$10="",0,IF(AND(DS27&gt;0,DS27&lt;SUM($U43:DS43)-SUM($U45:DR45)),DS27,IF(AND(DS27&gt;0,DS27&gt;=SUM($U43:DS43)-SUM($U45:DR45)),SUM($U43:DS43)-SUM($U45:DR45),0)))</f>
        <v>123.4690780375131</v>
      </c>
      <c r="DT45" s="122">
        <f>IF(DT$10="",0,IF(AND(DT27&gt;0,DT27&lt;SUM($U43:DT43)-SUM($U45:DS45)),DT27,IF(AND(DT27&gt;0,DT27&gt;=SUM($U43:DT43)-SUM($U45:DS45)),SUM($U43:DT43)-SUM($U45:DS45),0)))</f>
        <v>118.72299338399171</v>
      </c>
      <c r="DU45" s="122">
        <f>IF(DU$10="",0,IF(AND(DU27&gt;0,DU27&lt;SUM($U43:DU43)-SUM($U45:DT45)),DU27,IF(AND(DU27&gt;0,DU27&gt;=SUM($U43:DU43)-SUM($U45:DT45)),SUM($U43:DU43)-SUM($U45:DT45),0)))</f>
        <v>116.0684671413328</v>
      </c>
      <c r="DV45" s="122">
        <f>IF(DV$10="",0,IF(AND(DV27&gt;0,DV27&lt;SUM($U43:DV43)-SUM($U45:DU45)),DV27,IF(AND(DV27&gt;0,DV27&gt;=SUM($U43:DV43)-SUM($U45:DU45)),SUM($U43:DV43)-SUM($U45:DU45),0)))</f>
        <v>113.22450111525541</v>
      </c>
      <c r="DW45" s="122">
        <f>IF(DW$10="",0,IF(AND(DW27&gt;0,DW27&lt;SUM($U43:DW43)-SUM($U45:DV45)),DW27,IF(AND(DW27&gt;0,DW27&gt;=SUM($U43:DW43)-SUM($U45:DV45)),SUM($U43:DW43)-SUM($U45:DV45),0)))</f>
        <v>111.83209603257274</v>
      </c>
      <c r="DX45" s="122">
        <f>IF(DX$10="",0,IF(AND(DX27&gt;0,DX27&lt;SUM($U43:DX43)-SUM($U45:DW45)),DX27,IF(AND(DX27&gt;0,DX27&gt;=SUM($U43:DX43)-SUM($U45:DW45)),SUM($U43:DX43)-SUM($U45:DW45),0)))</f>
        <v>109.94966061977175</v>
      </c>
      <c r="DY45" s="122">
        <f>IF(DY$10="",0,IF(AND(DY27&gt;0,DY27&lt;SUM($U43:DY43)-SUM($U45:DX45)),DY27,IF(AND(DY27&gt;0,DY27&gt;=SUM($U43:DY43)-SUM($U45:DX45)),SUM($U43:DY43)-SUM($U45:DX45),0)))</f>
        <v>107.21416466043956</v>
      </c>
      <c r="DZ45" s="122">
        <f>IF(DZ$10="",0,IF(AND(DZ27&gt;0,DZ27&lt;SUM($U43:DZ43)-SUM($U45:DY45)),DZ27,IF(AND(DZ27&gt;0,DZ27&gt;=SUM($U43:DZ43)-SUM($U45:DY45)),SUM($U43:DZ43)-SUM($U45:DY45),0)))</f>
        <v>103.09128162195339</v>
      </c>
      <c r="EA45" s="122">
        <f>IF(EA$10="",0,IF(AND(EA27&gt;0,EA27&lt;SUM($U43:EA43)-SUM($U45:DZ45)),EA27,IF(AND(EA27&gt;0,EA27&gt;=SUM($U43:EA43)-SUM($U45:DZ45)),SUM($U43:EA43)-SUM($U45:DZ45),0)))</f>
        <v>97.974351305110758</v>
      </c>
      <c r="EB45" s="122">
        <f>IF(EB$10="",0,IF(AND(EB27&gt;0,EB27&lt;SUM($U43:EB43)-SUM($U45:EA45)),EB27,IF(AND(EB27&gt;0,EB27&gt;=SUM($U43:EB43)-SUM($U45:EA45)),SUM($U43:EB43)-SUM($U45:EA45),0)))</f>
        <v>92.234990824545093</v>
      </c>
      <c r="EC45" s="122">
        <f>IF(EC$10="",0,IF(AND(EC27&gt;0,EC27&lt;SUM($U43:EC43)-SUM($U45:EB45)),EC27,IF(AND(EC27&gt;0,EC27&gt;=SUM($U43:EC43)-SUM($U45:EB45)),SUM($U43:EC43)-SUM($U45:EB45),0)))</f>
        <v>84.946145439411339</v>
      </c>
      <c r="ED45" s="122">
        <f>IF(ED$10="",0,IF(AND(ED27&gt;0,ED27&lt;SUM($U43:ED43)-SUM($U45:EC45)),ED27,IF(AND(ED27&gt;0,ED27&gt;=SUM($U43:ED43)-SUM($U45:EC45)),SUM($U43:ED43)-SUM($U45:EC45),0)))</f>
        <v>78.328672278556041</v>
      </c>
      <c r="EE45" s="122">
        <f>IF(EE$10="",0,IF(AND(EE27&gt;0,EE27&lt;SUM($U43:EE43)-SUM($U45:ED45)),EE27,IF(AND(EE27&gt;0,EE27&gt;=SUM($U43:EE43)-SUM($U45:ED45)),SUM($U43:EE43)-SUM($U45:ED45),0)))</f>
        <v>72.342859729113115</v>
      </c>
      <c r="EF45" s="122">
        <f>IF(EF$10="",0,IF(AND(EF27&gt;0,EF27&lt;SUM($U43:EF43)-SUM($U45:EE45)),EF27,IF(AND(EF27&gt;0,EF27&gt;=SUM($U43:EF43)-SUM($U45:EE45)),SUM($U43:EF43)-SUM($U45:EE45),0)))</f>
        <v>67.445950598623313</v>
      </c>
      <c r="EG45" s="122">
        <f>IF(EG$10="",0,IF(AND(EG27&gt;0,EG27&lt;SUM($U43:EG43)-SUM($U45:EF45)),EG27,IF(AND(EG27&gt;0,EG27&gt;=SUM($U43:EG43)-SUM($U45:EF45)),SUM($U43:EG43)-SUM($U45:EF45),0)))</f>
        <v>64.591840188200877</v>
      </c>
      <c r="EH45" s="122">
        <f>IF(EH$10="",0,IF(AND(EH27&gt;0,EH27&lt;SUM($U43:EH43)-SUM($U45:EG45)),EH27,IF(AND(EH27&gt;0,EH27&gt;=SUM($U43:EH43)-SUM($U45:EG45)),SUM($U43:EH43)-SUM($U45:EG45),0)))</f>
        <v>61.548096250418894</v>
      </c>
      <c r="EI45" s="122">
        <f>IF(EI$10="",0,IF(AND(EI27&gt;0,EI27&lt;SUM($U43:EI43)-SUM($U45:EH45)),EI27,IF(AND(EI27&gt;0,EI27&gt;=SUM($U43:EI43)-SUM($U45:EH45)),SUM($U43:EI43)-SUM($U45:EH45),0)))</f>
        <v>59.952152783280326</v>
      </c>
      <c r="EJ45" s="122">
        <f>IF(EJ$10="",0,IF(AND(EJ27&gt;0,EJ27&lt;SUM($U43:EJ43)-SUM($U45:EI45)),EJ27,IF(AND(EJ27&gt;0,EJ27&gt;=SUM($U43:EJ43)-SUM($U45:EI45)),SUM($U43:EJ43)-SUM($U45:EI45),0)))</f>
        <v>57.866640064286912</v>
      </c>
      <c r="EK45" s="122">
        <f>IF(EK$10="",0,IF(AND(EK27&gt;0,EK27&lt;SUM($U43:EK43)-SUM($U45:EJ45)),EK27,IF(AND(EK27&gt;0,EK27&gt;=SUM($U43:EK43)-SUM($U45:EJ45)),SUM($U43:EK43)-SUM($U45:EJ45),0)))</f>
        <v>54.929317810387147</v>
      </c>
      <c r="EL45" s="122">
        <f>IF(EL$10="",0,IF(AND(EL27&gt;0,EL27&lt;SUM($U43:EL43)-SUM($U45:EK45)),EL27,IF(AND(EL27&gt;0,EL27&gt;=SUM($U43:EL43)-SUM($U45:EK45)),SUM($U43:EL43)-SUM($U45:EK45),0)))</f>
        <v>50.607021842919494</v>
      </c>
      <c r="EM45" s="122">
        <f>IF(EM$10="",0,IF(AND(EM27&gt;0,EM27&lt;SUM($U43:EM43)-SUM($U45:EL45)),EM27,IF(AND(EM27&gt;0,EM27&gt;=SUM($U43:EM43)-SUM($U45:EL45)),SUM($U43:EM43)-SUM($U45:EL45),0)))</f>
        <v>45.292237688496243</v>
      </c>
      <c r="EN45" s="122">
        <f>IF(EN$10="",0,IF(AND(EN27&gt;0,EN27&lt;SUM($U43:EN43)-SUM($U45:EM45)),EN27,IF(AND(EN27&gt;0,EN27&gt;=SUM($U43:EN43)-SUM($U45:EM45)),SUM($U43:EN43)-SUM($U45:EM45),0)))</f>
        <v>39.355775449097564</v>
      </c>
      <c r="EO45" s="122">
        <f>IF(EO$10="",0,IF(AND(EO27&gt;0,EO27&lt;SUM($U43:EO43)-SUM($U45:EN45)),EO27,IF(AND(EO27&gt;0,EO27&gt;=SUM($U43:EO43)-SUM($U45:EN45)),SUM($U43:EO43)-SUM($U45:EN45),0)))</f>
        <v>31.872596609693574</v>
      </c>
      <c r="EP45" s="122">
        <f>IF(EP$10="",0,IF(AND(EP27&gt;0,EP27&lt;SUM($U43:EP43)-SUM($U45:EO45)),EP27,IF(AND(EP27&gt;0,EP27&gt;=SUM($U43:EP43)-SUM($U45:EO45)),SUM($U43:EP43)-SUM($U45:EO45),0)))</f>
        <v>25.058731277575134</v>
      </c>
      <c r="EQ45" s="122">
        <f>IF(EQ$10="",0,IF(AND(EQ27&gt;0,EQ27&lt;SUM($U43:EQ43)-SUM($U45:EP45)),EQ27,IF(AND(EQ27&gt;0,EQ27&gt;=SUM($U43:EQ43)-SUM($U45:EP45)),SUM($U43:EQ43)-SUM($U45:EP45),0)))</f>
        <v>18.874555138012511</v>
      </c>
      <c r="ER45" s="122">
        <f>IF(ER$10="",0,IF(AND(ER27&gt;0,ER27&lt;SUM($U43:ER43)-SUM($U45:EQ45)),ER27,IF(AND(ER27&gt;0,ER27&gt;=SUM($U43:ER43)-SUM($U45:EQ45)),SUM($U43:ER43)-SUM($U45:EQ45),0)))</f>
        <v>13.509456252526434</v>
      </c>
      <c r="ES45" s="122">
        <f>IF(ES$10="",0,IF(AND(ES27&gt;0,ES27&lt;SUM($U43:ES43)-SUM($U45:ER45)),ES27,IF(AND(ES27&gt;0,ES27&gt;=SUM($U43:ES43)-SUM($U45:ER45)),SUM($U43:ES43)-SUM($U45:ER45),0)))</f>
        <v>10.270371110469569</v>
      </c>
      <c r="ET45" s="122">
        <f>IF(ET$10="",0,IF(AND(ET27&gt;0,ET27&lt;SUM($U43:ET43)-SUM($U45:ES45)),ET27,IF(AND(ET27&gt;0,ET27&gt;=SUM($U43:ET43)-SUM($U45:ES45)),SUM($U43:ET43)-SUM($U45:ES45),0)))</f>
        <v>6.8357248472602805</v>
      </c>
      <c r="EU45" s="122">
        <f>IF(EU$10="",0,IF(AND(EU27&gt;0,EU27&lt;SUM($U43:EU43)-SUM($U45:ET45)),EU27,IF(AND(EU27&gt;0,EU27&gt;=SUM($U43:EU43)-SUM($U45:ET45)),SUM($U43:EU43)-SUM($U45:ET45),0)))</f>
        <v>4.8756848092052678</v>
      </c>
      <c r="EV45" s="122">
        <f>IF(EV$10="",0,IF(AND(EV27&gt;0,EV27&lt;SUM($U43:EV43)-SUM($U45:EU45)),EV27,IF(AND(EV27&gt;0,EV27&gt;=SUM($U43:EV43)-SUM($U45:EU45)),SUM($U43:EV43)-SUM($U45:EU45),0)))</f>
        <v>2.4141184277650609</v>
      </c>
      <c r="EW45" s="122">
        <f>IF(EW$10="",0,IF(AND(EW27&gt;0,EW27&lt;SUM($U43:EW43)-SUM($U45:EV45)),EW27,IF(AND(EW27&gt;0,EW27&gt;=SUM($U43:EW43)-SUM($U45:EV45)),SUM($U43:EW43)-SUM($U45:EV45),0)))</f>
        <v>0</v>
      </c>
      <c r="EX45" s="122">
        <f>IF(EX$10="",0,IF(AND(EX27&gt;0,EX27&lt;SUM($U43:EX43)-SUM($U45:EW45)),EX27,IF(AND(EX27&gt;0,EX27&gt;=SUM($U43:EX43)-SUM($U45:EW45)),SUM($U43:EX43)-SUM($U45:EW45),0)))</f>
        <v>0</v>
      </c>
      <c r="EY45" s="122">
        <f>IF(EY$10="",0,IF(AND(EY27&gt;0,EY27&lt;SUM($U43:EY43)-SUM($U45:EX45)),EY27,IF(AND(EY27&gt;0,EY27&gt;=SUM($U43:EY43)-SUM($U45:EX45)),SUM($U43:EY43)-SUM($U45:EX45),0)))</f>
        <v>0</v>
      </c>
      <c r="EZ45" s="122">
        <f>IF(EZ$10="",0,IF(AND(EZ27&gt;0,EZ27&lt;SUM($U43:EZ43)-SUM($U45:EY45)),EZ27,IF(AND(EZ27&gt;0,EZ27&gt;=SUM($U43:EZ43)-SUM($U45:EY45)),SUM($U43:EZ43)-SUM($U45:EY45),0)))</f>
        <v>0</v>
      </c>
      <c r="FA45" s="122">
        <f>IF(FA$10="",0,IF(AND(FA27&gt;0,FA27&lt;SUM($U43:FA43)-SUM($U45:EZ45)),FA27,IF(AND(FA27&gt;0,FA27&gt;=SUM($U43:FA43)-SUM($U45:EZ45)),SUM($U43:FA43)-SUM($U45:EZ45),0)))</f>
        <v>0</v>
      </c>
      <c r="FB45" s="122">
        <f>IF(FB$10="",0,IF(AND(FB27&gt;0,FB27&lt;SUM($U43:FB43)-SUM($U45:FA45)),FB27,IF(AND(FB27&gt;0,FB27&gt;=SUM($U43:FB43)-SUM($U45:FA45)),SUM($U43:FB43)-SUM($U45:FA45),0)))</f>
        <v>0</v>
      </c>
      <c r="FC45" s="122">
        <f>IF(FC$10="",0,IF(AND(FC27&gt;0,FC27&lt;SUM($U43:FC43)-SUM($U45:FB45)),FC27,IF(AND(FC27&gt;0,FC27&gt;=SUM($U43:FC43)-SUM($U45:FB45)),SUM($U43:FC43)-SUM($U45:FB45),0)))</f>
        <v>0</v>
      </c>
      <c r="FD45" s="122">
        <f>IF(FD$10="",0,IF(AND(FD27&gt;0,FD27&lt;SUM($U43:FD43)-SUM($U45:FC45)),FD27,IF(AND(FD27&gt;0,FD27&gt;=SUM($U43:FD43)-SUM($U45:FC45)),SUM($U43:FD43)-SUM($U45:FC45),0)))</f>
        <v>0</v>
      </c>
      <c r="FE45" s="122">
        <f>IF(FE$10="",0,IF(AND(FE27&gt;0,FE27&lt;SUM($U43:FE43)-SUM($U45:FD45)),FE27,IF(AND(FE27&gt;0,FE27&gt;=SUM($U43:FE43)-SUM($U45:FD45)),SUM($U43:FE43)-SUM($U45:FD45),0)))</f>
        <v>0</v>
      </c>
      <c r="FF45" s="122">
        <f>IF(FF$10="",0,IF(AND(FF27&gt;0,FF27&lt;SUM($U43:FF43)-SUM($U45:FE45)),FF27,IF(AND(FF27&gt;0,FF27&gt;=SUM($U43:FF43)-SUM($U45:FE45)),SUM($U43:FF43)-SUM($U45:FE45),0)))</f>
        <v>0</v>
      </c>
      <c r="FG45" s="122">
        <f>IF(FG$10="",0,IF(AND(FG27&gt;0,FG27&lt;SUM($U43:FG43)-SUM($U45:FF45)),FG27,IF(AND(FG27&gt;0,FG27&gt;=SUM($U43:FG43)-SUM($U45:FF45)),SUM($U43:FG43)-SUM($U45:FF45),0)))</f>
        <v>0</v>
      </c>
      <c r="FH45" s="122">
        <f>IF(FH$10="",0,IF(AND(FH27&gt;0,FH27&lt;SUM($U43:FH43)-SUM($U45:FG45)),FH27,IF(AND(FH27&gt;0,FH27&gt;=SUM($U43:FH43)-SUM($U45:FG45)),SUM($U43:FH43)-SUM($U45:FG45),0)))</f>
        <v>0</v>
      </c>
      <c r="FI45" s="122">
        <f>IF(FI$10="",0,IF(AND(FI27&gt;0,FI27&lt;SUM($U43:FI43)-SUM($U45:FH45)),FI27,IF(AND(FI27&gt;0,FI27&gt;=SUM($U43:FI43)-SUM($U45:FH45)),SUM($U43:FI43)-SUM($U45:FH45),0)))</f>
        <v>0</v>
      </c>
      <c r="FJ45" s="122">
        <f>IF(FJ$10="",0,IF(AND(FJ27&gt;0,FJ27&lt;SUM($U43:FJ43)-SUM($U45:FI45)),FJ27,IF(AND(FJ27&gt;0,FJ27&gt;=SUM($U43:FJ43)-SUM($U45:FI45)),SUM($U43:FJ43)-SUM($U45:FI45),0)))</f>
        <v>0</v>
      </c>
      <c r="FK45" s="122">
        <f>IF(FK$10="",0,IF(AND(FK27&gt;0,FK27&lt;SUM($U43:FK43)-SUM($U45:FJ45)),FK27,IF(AND(FK27&gt;0,FK27&gt;=SUM($U43:FK43)-SUM($U45:FJ45)),SUM($U43:FK43)-SUM($U45:FJ45),0)))</f>
        <v>0</v>
      </c>
      <c r="FL45" s="122">
        <f>IF(FL$10="",0,IF(AND(FL27&gt;0,FL27&lt;SUM($U43:FL43)-SUM($U45:FK45)),FL27,IF(AND(FL27&gt;0,FL27&gt;=SUM($U43:FL43)-SUM($U45:FK45)),SUM($U43:FL43)-SUM($U45:FK45),0)))</f>
        <v>0</v>
      </c>
      <c r="FM45" s="122">
        <f>IF(FM$10="",0,IF(AND(FM27&gt;0,FM27&lt;SUM($U43:FM43)-SUM($U45:FL45)),FM27,IF(AND(FM27&gt;0,FM27&gt;=SUM($U43:FM43)-SUM($U45:FL45)),SUM($U43:FM43)-SUM($U45:FL45),0)))</f>
        <v>0</v>
      </c>
      <c r="FN45" s="122">
        <f>IF(FN$10="",0,IF(AND(FN27&gt;0,FN27&lt;SUM($U43:FN43)-SUM($U45:FM45)),FN27,IF(AND(FN27&gt;0,FN27&gt;=SUM($U43:FN43)-SUM($U45:FM45)),SUM($U43:FN43)-SUM($U45:FM45),0)))</f>
        <v>0</v>
      </c>
      <c r="FO45" s="122">
        <f>IF(FO$10="",0,IF(AND(FO27&gt;0,FO27&lt;SUM($U43:FO43)-SUM($U45:FN45)),FO27,IF(AND(FO27&gt;0,FO27&gt;=SUM($U43:FO43)-SUM($U45:FN45)),SUM($U43:FO43)-SUM($U45:FN45),0)))</f>
        <v>0</v>
      </c>
      <c r="FP45" s="122">
        <f>IF(FP$10="",0,IF(AND(FP27&gt;0,FP27&lt;SUM($U43:FP43)-SUM($U45:FO45)),FP27,IF(AND(FP27&gt;0,FP27&gt;=SUM($U43:FP43)-SUM($U45:FO45)),SUM($U43:FP43)-SUM($U45:FO45),0)))</f>
        <v>0</v>
      </c>
      <c r="FQ45" s="122">
        <f>IF(FQ$10="",0,IF(AND(FQ27&gt;0,FQ27&lt;SUM($U43:FQ43)-SUM($U45:FP45)),FQ27,IF(AND(FQ27&gt;0,FQ27&gt;=SUM($U43:FQ43)-SUM($U45:FP45)),SUM($U43:FQ43)-SUM($U45:FP45),0)))</f>
        <v>0</v>
      </c>
      <c r="FR45" s="122">
        <f>IF(FR$10="",0,IF(AND(FR27&gt;0,FR27&lt;SUM($U43:FR43)-SUM($U45:FQ45)),FR27,IF(AND(FR27&gt;0,FR27&gt;=SUM($U43:FR43)-SUM($U45:FQ45)),SUM($U43:FR43)-SUM($U45:FQ45),0)))</f>
        <v>0</v>
      </c>
      <c r="FS45" s="122">
        <f>IF(FS$10="",0,IF(AND(FS27&gt;0,FS27&lt;SUM($U43:FS43)-SUM($U45:FR45)),FS27,IF(AND(FS27&gt;0,FS27&gt;=SUM($U43:FS43)-SUM($U45:FR45)),SUM($U43:FS43)-SUM($U45:FR45),0)))</f>
        <v>0</v>
      </c>
      <c r="FT45" s="122">
        <f>IF(FT$10="",0,IF(AND(FT27&gt;0,FT27&lt;SUM($U43:FT43)-SUM($U45:FS45)),FT27,IF(AND(FT27&gt;0,FT27&gt;=SUM($U43:FT43)-SUM($U45:FS45)),SUM($U43:FT43)-SUM($U45:FS45),0)))</f>
        <v>0</v>
      </c>
      <c r="FU45" s="122">
        <f>IF(FU$10="",0,IF(AND(FU27&gt;0,FU27&lt;SUM($U43:FU43)-SUM($U45:FT45)),FU27,IF(AND(FU27&gt;0,FU27&gt;=SUM($U43:FU43)-SUM($U45:FT45)),SUM($U43:FU43)-SUM($U45:FT45),0)))</f>
        <v>0</v>
      </c>
      <c r="FV45" s="122">
        <f>IF(FV$10="",0,IF(AND(FV27&gt;0,FV27&lt;SUM($U43:FV43)-SUM($U45:FU45)),FV27,IF(AND(FV27&gt;0,FV27&gt;=SUM($U43:FV43)-SUM($U45:FU45)),SUM($U43:FV43)-SUM($U45:FU45),0)))</f>
        <v>0</v>
      </c>
      <c r="FW45" s="122">
        <f>IF(FW$10="",0,IF(AND(FW27&gt;0,FW27&lt;SUM($U43:FW43)-SUM($U45:FV45)),FW27,IF(AND(FW27&gt;0,FW27&gt;=SUM($U43:FW43)-SUM($U45:FV45)),SUM($U43:FW43)-SUM($U45:FV45),0)))</f>
        <v>0</v>
      </c>
      <c r="FX45" s="122">
        <f>IF(FX$10="",0,IF(AND(FX27&gt;0,FX27&lt;SUM($U43:FX43)-SUM($U45:FW45)),FX27,IF(AND(FX27&gt;0,FX27&gt;=SUM($U43:FX43)-SUM($U45:FW45)),SUM($U43:FX43)-SUM($U45:FW45),0)))</f>
        <v>0</v>
      </c>
      <c r="FY45" s="122">
        <f>IF(FY$10="",0,IF(AND(FY27&gt;0,FY27&lt;SUM($U43:FY43)-SUM($U45:FX45)),FY27,IF(AND(FY27&gt;0,FY27&gt;=SUM($U43:FY43)-SUM($U45:FX45)),SUM($U43:FY43)-SUM($U45:FX45),0)))</f>
        <v>0</v>
      </c>
      <c r="FZ45" s="122">
        <f>IF(FZ$10="",0,IF(AND(FZ27&gt;0,FZ27&lt;SUM($U43:FZ43)-SUM($U45:FY45)),FZ27,IF(AND(FZ27&gt;0,FZ27&gt;=SUM($U43:FZ43)-SUM($U45:FY45)),SUM($U43:FZ43)-SUM($U45:FY45),0)))</f>
        <v>0</v>
      </c>
      <c r="GA45" s="122">
        <f>IF(GA$10="",0,IF(AND(GA27&gt;0,GA27&lt;SUM($U43:GA43)-SUM($U45:FZ45)),GA27,IF(AND(GA27&gt;0,GA27&gt;=SUM($U43:GA43)-SUM($U45:FZ45)),SUM($U43:GA43)-SUM($U45:FZ45),0)))</f>
        <v>0</v>
      </c>
      <c r="GB45" s="122">
        <f>IF(GB$10="",0,IF(AND(GB27&gt;0,GB27&lt;SUM($U43:GB43)-SUM($U45:GA45)),GB27,IF(AND(GB27&gt;0,GB27&gt;=SUM($U43:GB43)-SUM($U45:GA45)),SUM($U43:GB43)-SUM($U45:GA45),0)))</f>
        <v>0</v>
      </c>
      <c r="GC45" s="122">
        <f>IF(GC$10="",0,IF(AND(GC27&gt;0,GC27&lt;SUM($U43:GC43)-SUM($U45:GB45)),GC27,IF(AND(GC27&gt;0,GC27&gt;=SUM($U43:GC43)-SUM($U45:GB45)),SUM($U43:GC43)-SUM($U45:GB45),0)))</f>
        <v>0</v>
      </c>
      <c r="GD45" s="122">
        <f>IF(GD$10="",0,IF(AND(GD27&gt;0,GD27&lt;SUM($U43:GD43)-SUM($U45:GC45)),GD27,IF(AND(GD27&gt;0,GD27&gt;=SUM($U43:GD43)-SUM($U45:GC45)),SUM($U43:GD43)-SUM($U45:GC45),0)))</f>
        <v>0</v>
      </c>
      <c r="GE45" s="122">
        <f>IF(GE$10="",0,IF(AND(GE27&gt;0,GE27&lt;SUM($U43:GE43)-SUM($U45:GD45)),GE27,IF(AND(GE27&gt;0,GE27&gt;=SUM($U43:GE43)-SUM($U45:GD45)),SUM($U43:GE43)-SUM($U45:GD45),0)))</f>
        <v>0</v>
      </c>
      <c r="GF45" s="122">
        <f>IF(GF$10="",0,IF(AND(GF27&gt;0,GF27&lt;SUM($U43:GF43)-SUM($U45:GE45)),GF27,IF(AND(GF27&gt;0,GF27&gt;=SUM($U43:GF43)-SUM($U45:GE45)),SUM($U43:GF43)-SUM($U45:GE45),0)))</f>
        <v>0</v>
      </c>
      <c r="GG45" s="122">
        <f>IF(GG$10="",0,IF(AND(GG27&gt;0,GG27&lt;SUM($U43:GG43)-SUM($U45:GF45)),GG27,IF(AND(GG27&gt;0,GG27&gt;=SUM($U43:GG43)-SUM($U45:GF45)),SUM($U43:GG43)-SUM($U45:GF45),0)))</f>
        <v>0</v>
      </c>
      <c r="GH45" s="122">
        <f>IF(GH$10="",0,IF(AND(GH27&gt;0,GH27&lt;SUM($U43:GH43)-SUM($U45:GG45)),GH27,IF(AND(GH27&gt;0,GH27&gt;=SUM($U43:GH43)-SUM($U45:GG45)),SUM($U43:GH43)-SUM($U45:GG45),0)))</f>
        <v>0</v>
      </c>
      <c r="GI45" s="122">
        <f>IF(GI$10="",0,IF(AND(GI27&gt;0,GI27&lt;SUM($U43:GI43)-SUM($U45:GH45)),GI27,IF(AND(GI27&gt;0,GI27&gt;=SUM($U43:GI43)-SUM($U45:GH45)),SUM($U43:GI43)-SUM($U45:GH45),0)))</f>
        <v>0</v>
      </c>
      <c r="GJ45" s="122">
        <f>IF(GJ$10="",0,IF(AND(GJ27&gt;0,GJ27&lt;SUM($U43:GJ43)-SUM($U45:GI45)),GJ27,IF(AND(GJ27&gt;0,GJ27&gt;=SUM($U43:GJ43)-SUM($U45:GI45)),SUM($U43:GJ43)-SUM($U45:GI45),0)))</f>
        <v>0</v>
      </c>
      <c r="GK45" s="122">
        <f>IF(GK$10="",0,IF(AND(GK27&gt;0,GK27&lt;SUM($U43:GK43)-SUM($U45:GJ45)),GK27,IF(AND(GK27&gt;0,GK27&gt;=SUM($U43:GK43)-SUM($U45:GJ45)),SUM($U43:GK43)-SUM($U45:GJ45),0)))</f>
        <v>0</v>
      </c>
      <c r="GL45" s="122">
        <f>IF(GL$10="",0,IF(AND(GL27&gt;0,GL27&lt;SUM($U43:GL43)-SUM($U45:GK45)),GL27,IF(AND(GL27&gt;0,GL27&gt;=SUM($U43:GL43)-SUM($U45:GK45)),SUM($U43:GL43)-SUM($U45:GK45),0)))</f>
        <v>0</v>
      </c>
      <c r="GM45" s="122">
        <f>IF(GM$10="",0,IF(AND(GM27&gt;0,GM27&lt;SUM($U43:GM43)-SUM($U45:GL45)),GM27,IF(AND(GM27&gt;0,GM27&gt;=SUM($U43:GM43)-SUM($U45:GL45)),SUM($U43:GM43)-SUM($U45:GL45),0)))</f>
        <v>0</v>
      </c>
      <c r="GN45" s="122">
        <f>IF(GN$10="",0,IF(AND(GN27&gt;0,GN27&lt;SUM($U43:GN43)-SUM($U45:GM45)),GN27,IF(AND(GN27&gt;0,GN27&gt;=SUM($U43:GN43)-SUM($U45:GM45)),SUM($U43:GN43)-SUM($U45:GM45),0)))</f>
        <v>0</v>
      </c>
      <c r="GO45" s="122">
        <f>IF(GO$10="",0,IF(AND(GO27&gt;0,GO27&lt;SUM($U43:GO43)-SUM($U45:GN45)),GO27,IF(AND(GO27&gt;0,GO27&gt;=SUM($U43:GO43)-SUM($U45:GN45)),SUM($U43:GO43)-SUM($U45:GN45),0)))</f>
        <v>0</v>
      </c>
      <c r="GP45" s="122">
        <f>IF(GP$10="",0,IF(AND(GP27&gt;0,GP27&lt;SUM($U43:GP43)-SUM($U45:GO45)),GP27,IF(AND(GP27&gt;0,GP27&gt;=SUM($U43:GP43)-SUM($U45:GO45)),SUM($U43:GP43)-SUM($U45:GO45),0)))</f>
        <v>0</v>
      </c>
      <c r="GQ45" s="122">
        <f>IF(GQ$10="",0,IF(AND(GQ27&gt;0,GQ27&lt;SUM($U43:GQ43)-SUM($U45:GP45)),GQ27,IF(AND(GQ27&gt;0,GQ27&gt;=SUM($U43:GQ43)-SUM($U45:GP45)),SUM($U43:GQ43)-SUM($U45:GP45),0)))</f>
        <v>0</v>
      </c>
      <c r="GR45" s="122">
        <f>IF(GR$10="",0,IF(AND(GR27&gt;0,GR27&lt;SUM($U43:GR43)-SUM($U45:GQ45)),GR27,IF(AND(GR27&gt;0,GR27&gt;=SUM($U43:GR43)-SUM($U45:GQ45)),SUM($U43:GR43)-SUM($U45:GQ45),0)))</f>
        <v>0</v>
      </c>
      <c r="GS45" s="122">
        <f>IF(GS$10="",0,IF(AND(GS27&gt;0,GS27&lt;SUM($U43:GS43)-SUM($U45:GR45)),GS27,IF(AND(GS27&gt;0,GS27&gt;=SUM($U43:GS43)-SUM($U45:GR45)),SUM($U43:GS43)-SUM($U45:GR45),0)))</f>
        <v>0</v>
      </c>
      <c r="GT45" s="122">
        <f>IF(GT$10="",0,IF(AND(GT27&gt;0,GT27&lt;SUM($U43:GT43)-SUM($U45:GS45)),GT27,IF(AND(GT27&gt;0,GT27&gt;=SUM($U43:GT43)-SUM($U45:GS45)),SUM($U43:GT43)-SUM($U45:GS45),0)))</f>
        <v>0</v>
      </c>
      <c r="GU45" s="122">
        <f>IF(GU$10="",0,IF(AND(GU27&gt;0,GU27&lt;SUM($U43:GU43)-SUM($U45:GT45)),GU27,IF(AND(GU27&gt;0,GU27&gt;=SUM($U43:GU43)-SUM($U45:GT45)),SUM($U43:GU43)-SUM($U45:GT45),0)))</f>
        <v>0</v>
      </c>
      <c r="GV45" s="122">
        <f>IF(GV$10="",0,IF(AND(GV27&gt;0,GV27&lt;SUM($U43:GV43)-SUM($U45:GU45)),GV27,IF(AND(GV27&gt;0,GV27&gt;=SUM($U43:GV43)-SUM($U45:GU45)),SUM($U43:GV43)-SUM($U45:GU45),0)))</f>
        <v>0</v>
      </c>
      <c r="GW45" s="122">
        <f>IF(GW$10="",0,IF(AND(GW27&gt;0,GW27&lt;SUM($U43:GW43)-SUM($U45:GV45)),GW27,IF(AND(GW27&gt;0,GW27&gt;=SUM($U43:GW43)-SUM($U45:GV45)),SUM($U43:GW43)-SUM($U45:GV45),0)))</f>
        <v>0</v>
      </c>
      <c r="GX45" s="122">
        <f>IF(GX$10="",0,IF(AND(GX27&gt;0,GX27&lt;SUM($U43:GX43)-SUM($U45:GW45)),GX27,IF(AND(GX27&gt;0,GX27&gt;=SUM($U43:GX43)-SUM($U45:GW45)),SUM($U43:GX43)-SUM($U45:GW45),0)))</f>
        <v>0</v>
      </c>
      <c r="GY45" s="122">
        <f>IF(GY$10="",0,IF(AND(GY27&gt;0,GY27&lt;SUM($U43:GY43)-SUM($U45:GX45)),GY27,IF(AND(GY27&gt;0,GY27&gt;=SUM($U43:GY43)-SUM($U45:GX45)),SUM($U43:GY43)-SUM($U45:GX45),0)))</f>
        <v>0</v>
      </c>
      <c r="GZ45" s="122">
        <f>IF(GZ$10="",0,IF(AND(GZ27&gt;0,GZ27&lt;SUM($U43:GZ43)-SUM($U45:GY45)),GZ27,IF(AND(GZ27&gt;0,GZ27&gt;=SUM($U43:GZ43)-SUM($U45:GY45)),SUM($U43:GZ43)-SUM($U45:GY45),0)))</f>
        <v>0</v>
      </c>
      <c r="HA45" s="122">
        <f>IF(HA$10="",0,IF(AND(HA27&gt;0,HA27&lt;SUM($U43:HA43)-SUM($U45:GZ45)),HA27,IF(AND(HA27&gt;0,HA27&gt;=SUM($U43:HA43)-SUM($U45:GZ45)),SUM($U43:HA43)-SUM($U45:GZ45),0)))</f>
        <v>0</v>
      </c>
      <c r="HB45" s="122">
        <f>IF(HB$10="",0,IF(AND(HB27&gt;0,HB27&lt;SUM($U43:HB43)-SUM($U45:HA45)),HB27,IF(AND(HB27&gt;0,HB27&gt;=SUM($U43:HB43)-SUM($U45:HA45)),SUM($U43:HB43)-SUM($U45:HA45),0)))</f>
        <v>0</v>
      </c>
      <c r="HC45" s="122">
        <f>IF(HC$10="",0,IF(AND(HC27&gt;0,HC27&lt;SUM($U43:HC43)-SUM($U45:HB45)),HC27,IF(AND(HC27&gt;0,HC27&gt;=SUM($U43:HC43)-SUM($U45:HB45)),SUM($U43:HC43)-SUM($U45:HB45),0)))</f>
        <v>0</v>
      </c>
      <c r="HD45" s="122">
        <f>IF(HD$10="",0,IF(AND(HD27&gt;0,HD27&lt;SUM($U43:HD43)-SUM($U45:HC45)),HD27,IF(AND(HD27&gt;0,HD27&gt;=SUM($U43:HD43)-SUM($U45:HC45)),SUM($U43:HD43)-SUM($U45:HC45),0)))</f>
        <v>0</v>
      </c>
      <c r="HE45" s="122">
        <f>IF(HE$10="",0,IF(AND(HE27&gt;0,HE27&lt;SUM($U43:HE43)-SUM($U45:HD45)),HE27,IF(AND(HE27&gt;0,HE27&gt;=SUM($U43:HE43)-SUM($U45:HD45)),SUM($U43:HE43)-SUM($U45:HD45),0)))</f>
        <v>0</v>
      </c>
      <c r="HF45" s="122">
        <f>IF(HF$10="",0,IF(AND(HF27&gt;0,HF27&lt;SUM($U43:HF43)-SUM($U45:HE45)),HF27,IF(AND(HF27&gt;0,HF27&gt;=SUM($U43:HF43)-SUM($U45:HE45)),SUM($U43:HF43)-SUM($U45:HE45),0)))</f>
        <v>0</v>
      </c>
      <c r="HG45" s="122">
        <f>IF(HG$10="",0,IF(AND(HG27&gt;0,HG27&lt;SUM($U43:HG43)-SUM($U45:HF45)),HG27,IF(AND(HG27&gt;0,HG27&gt;=SUM($U43:HG43)-SUM($U45:HF45)),SUM($U43:HG43)-SUM($U45:HF45),0)))</f>
        <v>0</v>
      </c>
      <c r="HH45" s="122">
        <f>IF(HH$10="",0,IF(AND(HH27&gt;0,HH27&lt;SUM($U43:HH43)-SUM($U45:HG45)),HH27,IF(AND(HH27&gt;0,HH27&gt;=SUM($U43:HH43)-SUM($U45:HG45)),SUM($U43:HH43)-SUM($U45:HG45),0)))</f>
        <v>0</v>
      </c>
      <c r="HI45" s="122">
        <f>IF(HI$10="",0,IF(AND(HI27&gt;0,HI27&lt;SUM($U43:HI43)-SUM($U45:HH45)),HI27,IF(AND(HI27&gt;0,HI27&gt;=SUM($U43:HI43)-SUM($U45:HH45)),SUM($U43:HI43)-SUM($U45:HH45),0)))</f>
        <v>0</v>
      </c>
      <c r="HJ45" s="122">
        <f>IF(HJ$10="",0,IF(AND(HJ27&gt;0,HJ27&lt;SUM($U43:HJ43)-SUM($U45:HI45)),HJ27,IF(AND(HJ27&gt;0,HJ27&gt;=SUM($U43:HJ43)-SUM($U45:HI45)),SUM($U43:HJ43)-SUM($U45:HI45),0)))</f>
        <v>0</v>
      </c>
      <c r="HK45" s="122">
        <f>IF(HK$10="",0,IF(AND(HK27&gt;0,HK27&lt;SUM($U43:HK43)-SUM($U45:HJ45)),HK27,IF(AND(HK27&gt;0,HK27&gt;=SUM($U43:HK43)-SUM($U45:HJ45)),SUM($U43:HK43)-SUM($U45:HJ45),0)))</f>
        <v>0</v>
      </c>
      <c r="HL45" s="122">
        <f>IF(HL$10="",0,IF(AND(HL27&gt;0,HL27&lt;SUM($U43:HL43)-SUM($U45:HK45)),HL27,IF(AND(HL27&gt;0,HL27&gt;=SUM($U43:HL43)-SUM($U45:HK45)),SUM($U43:HL43)-SUM($U45:HK45),0)))</f>
        <v>0</v>
      </c>
      <c r="HM45" s="122">
        <f>IF(HM$10="",0,IF(AND(HM27&gt;0,HM27&lt;SUM($U43:HM43)-SUM($U45:HL45)),HM27,IF(AND(HM27&gt;0,HM27&gt;=SUM($U43:HM43)-SUM($U45:HL45)),SUM($U43:HM43)-SUM($U45:HL45),0)))</f>
        <v>0</v>
      </c>
      <c r="HN45" s="122">
        <f>IF(HN$10="",0,IF(AND(HN27&gt;0,HN27&lt;SUM($U43:HN43)-SUM($U45:HM45)),HN27,IF(AND(HN27&gt;0,HN27&gt;=SUM($U43:HN43)-SUM($U45:HM45)),SUM($U43:HN43)-SUM($U45:HM45),0)))</f>
        <v>0</v>
      </c>
      <c r="HO45" s="122">
        <f>IF(HO$10="",0,IF(AND(HO27&gt;0,HO27&lt;SUM($U43:HO43)-SUM($U45:HN45)),HO27,IF(AND(HO27&gt;0,HO27&gt;=SUM($U43:HO43)-SUM($U45:HN45)),SUM($U43:HO43)-SUM($U45:HN45),0)))</f>
        <v>0</v>
      </c>
      <c r="HP45" s="122">
        <f>IF(HP$10="",0,IF(AND(HP27&gt;0,HP27&lt;SUM($U43:HP43)-SUM($U45:HO45)),HP27,IF(AND(HP27&gt;0,HP27&gt;=SUM($U43:HP43)-SUM($U45:HO45)),SUM($U43:HP43)-SUM($U45:HO45),0)))</f>
        <v>0</v>
      </c>
      <c r="HQ45" s="122">
        <f>IF(HQ$10="",0,IF(AND(HQ27&gt;0,HQ27&lt;SUM($U43:HQ43)-SUM($U45:HP45)),HQ27,IF(AND(HQ27&gt;0,HQ27&gt;=SUM($U43:HQ43)-SUM($U45:HP45)),SUM($U43:HQ43)-SUM($U45:HP45),0)))</f>
        <v>0</v>
      </c>
      <c r="HR45" s="122">
        <f>IF(HR$10="",0,IF(AND(HR27&gt;0,HR27&lt;SUM($U43:HR43)-SUM($U45:HQ45)),HR27,IF(AND(HR27&gt;0,HR27&gt;=SUM($U43:HR43)-SUM($U45:HQ45)),SUM($U43:HR43)-SUM($U45:HQ45),0)))</f>
        <v>0</v>
      </c>
      <c r="HS45" s="122">
        <f>IF(HS$10="",0,IF(AND(HS27&gt;0,HS27&lt;SUM($U43:HS43)-SUM($U45:HR45)),HS27,IF(AND(HS27&gt;0,HS27&gt;=SUM($U43:HS43)-SUM($U45:HR45)),SUM($U43:HS43)-SUM($U45:HR45),0)))</f>
        <v>0</v>
      </c>
      <c r="HT45" s="122">
        <f>IF(HT$10="",0,IF(AND(HT27&gt;0,HT27&lt;SUM($U43:HT43)-SUM($U45:HS45)),HT27,IF(AND(HT27&gt;0,HT27&gt;=SUM($U43:HT43)-SUM($U45:HS45)),SUM($U43:HT43)-SUM($U45:HS45),0)))</f>
        <v>0</v>
      </c>
      <c r="HU45" s="122">
        <f>IF(HU$10="",0,IF(AND(HU27&gt;0,HU27&lt;SUM($U43:HU43)-SUM($U45:HT45)),HU27,IF(AND(HU27&gt;0,HU27&gt;=SUM($U43:HU43)-SUM($U45:HT45)),SUM($U43:HU43)-SUM($U45:HT45),0)))</f>
        <v>0</v>
      </c>
      <c r="HV45" s="122">
        <f>IF(HV$10="",0,IF(AND(HV27&gt;0,HV27&lt;SUM($U43:HV43)-SUM($U45:HU45)),HV27,IF(AND(HV27&gt;0,HV27&gt;=SUM($U43:HV43)-SUM($U45:HU45)),SUM($U43:HV43)-SUM($U45:HU45),0)))</f>
        <v>0</v>
      </c>
      <c r="HW45" s="122">
        <f>IF(HW$10="",0,IF(AND(HW27&gt;0,HW27&lt;SUM($U43:HW43)-SUM($U45:HV45)),HW27,IF(AND(HW27&gt;0,HW27&gt;=SUM($U43:HW43)-SUM($U45:HV45)),SUM($U43:HW43)-SUM($U45:HV45),0)))</f>
        <v>0</v>
      </c>
      <c r="HX45" s="122">
        <f>IF(HX$10="",0,IF(AND(HX27&gt;0,HX27&lt;SUM($U43:HX43)-SUM($U45:HW45)),HX27,IF(AND(HX27&gt;0,HX27&gt;=SUM($U43:HX43)-SUM($U45:HW45)),SUM($U43:HX43)-SUM($U45:HW45),0)))</f>
        <v>0</v>
      </c>
      <c r="HY45" s="122">
        <f>IF(HY$10="",0,IF(AND(HY27&gt;0,HY27&lt;SUM($U43:HY43)-SUM($U45:HX45)),HY27,IF(AND(HY27&gt;0,HY27&gt;=SUM($U43:HY43)-SUM($U45:HX45)),SUM($U43:HY43)-SUM($U45:HX45),0)))</f>
        <v>0</v>
      </c>
      <c r="HZ45" s="122">
        <f>IF(HZ$10="",0,IF(AND(HZ27&gt;0,HZ27&lt;SUM($U43:HZ43)-SUM($U45:HY45)),HZ27,IF(AND(HZ27&gt;0,HZ27&gt;=SUM($U43:HZ43)-SUM($U45:HY45)),SUM($U43:HZ43)-SUM($U45:HY45),0)))</f>
        <v>0</v>
      </c>
      <c r="IA45" s="122">
        <f>IF(IA$10="",0,IF(AND(IA27&gt;0,IA27&lt;SUM($U43:IA43)-SUM($U45:HZ45)),IA27,IF(AND(IA27&gt;0,IA27&gt;=SUM($U43:IA43)-SUM($U45:HZ45)),SUM($U43:IA43)-SUM($U45:HZ45),0)))</f>
        <v>0</v>
      </c>
      <c r="IB45" s="122">
        <f>IF(IB$10="",0,IF(AND(IB27&gt;0,IB27&lt;SUM($U43:IB43)-SUM($U45:IA45)),IB27,IF(AND(IB27&gt;0,IB27&gt;=SUM($U43:IB43)-SUM($U45:IA45)),SUM($U43:IB43)-SUM($U45:IA45),0)))</f>
        <v>0</v>
      </c>
      <c r="IC45" s="122">
        <f>IF(IC$10="",0,IF(AND(IC27&gt;0,IC27&lt;SUM($U43:IC43)-SUM($U45:IB45)),IC27,IF(AND(IC27&gt;0,IC27&gt;=SUM($U43:IC43)-SUM($U45:IB45)),SUM($U43:IC43)-SUM($U45:IB45),0)))</f>
        <v>0</v>
      </c>
      <c r="ID45" s="122">
        <f>IF(ID$10="",0,IF(AND(ID27&gt;0,ID27&lt;SUM($U43:ID43)-SUM($U45:IC45)),ID27,IF(AND(ID27&gt;0,ID27&gt;=SUM($U43:ID43)-SUM($U45:IC45)),SUM($U43:ID43)-SUM($U45:IC45),0)))</f>
        <v>0</v>
      </c>
      <c r="IE45" s="122">
        <f>IF(IE$10="",0,IF(AND(IE27&gt;0,IE27&lt;SUM($U43:IE43)-SUM($U45:ID45)),IE27,IF(AND(IE27&gt;0,IE27&gt;=SUM($U43:IE43)-SUM($U45:ID45)),SUM($U43:IE43)-SUM($U45:ID45),0)))</f>
        <v>0</v>
      </c>
      <c r="IF45" s="122">
        <f>IF(IF$10="",0,IF(AND(IF27&gt;0,IF27&lt;SUM($U43:IF43)-SUM($U45:IE45)),IF27,IF(AND(IF27&gt;0,IF27&gt;=SUM($U43:IF43)-SUM($U45:IE45)),SUM($U43:IF43)-SUM($U45:IE45),0)))</f>
        <v>0</v>
      </c>
      <c r="IG45" s="122">
        <f>IF(IG$10="",0,IF(AND(IG27&gt;0,IG27&lt;SUM($U43:IG43)-SUM($U45:IF45)),IG27,IF(AND(IG27&gt;0,IG27&gt;=SUM($U43:IG43)-SUM($U45:IF45)),SUM($U43:IG43)-SUM($U45:IF45),0)))</f>
        <v>0</v>
      </c>
      <c r="IH45" s="122">
        <f>IF(IH$10="",0,IF(AND(IH27&gt;0,IH27&lt;SUM($U43:IH43)-SUM($U45:IG45)),IH27,IF(AND(IH27&gt;0,IH27&gt;=SUM($U43:IH43)-SUM($U45:IG45)),SUM($U43:IH43)-SUM($U45:IG45),0)))</f>
        <v>0</v>
      </c>
      <c r="II45" s="122">
        <f>IF(II$10="",0,IF(AND(II27&gt;0,II27&lt;SUM($U43:II43)-SUM($U45:IH45)),II27,IF(AND(II27&gt;0,II27&gt;=SUM($U43:II43)-SUM($U45:IH45)),SUM($U43:II43)-SUM($U45:IH45),0)))</f>
        <v>0</v>
      </c>
      <c r="IJ45" s="122">
        <f>IF(IJ$10="",0,IF(AND(IJ27&gt;0,IJ27&lt;SUM($U43:IJ43)-SUM($U45:II45)),IJ27,IF(AND(IJ27&gt;0,IJ27&gt;=SUM($U43:IJ43)-SUM($U45:II45)),SUM($U43:IJ43)-SUM($U45:II45),0)))</f>
        <v>0</v>
      </c>
      <c r="IK45" s="122">
        <f>IF(IK$10="",0,IF(AND(IK27&gt;0,IK27&lt;SUM($U43:IK43)-SUM($U45:IJ45)),IK27,IF(AND(IK27&gt;0,IK27&gt;=SUM($U43:IK43)-SUM($U45:IJ45)),SUM($U43:IK43)-SUM($U45:IJ45),0)))</f>
        <v>0</v>
      </c>
      <c r="IL45" s="122">
        <f>IF(IL$10="",0,IF(AND(IL27&gt;0,IL27&lt;SUM($U43:IL43)-SUM($U45:IK45)),IL27,IF(AND(IL27&gt;0,IL27&gt;=SUM($U43:IL43)-SUM($U45:IK45)),SUM($U43:IL43)-SUM($U45:IK45),0)))</f>
        <v>0</v>
      </c>
      <c r="IM45" s="122">
        <f>IF(IM$10="",0,IF(AND(IM27&gt;0,IM27&lt;SUM($U43:IM43)-SUM($U45:IL45)),IM27,IF(AND(IM27&gt;0,IM27&gt;=SUM($U43:IM43)-SUM($U45:IL45)),SUM($U43:IM43)-SUM($U45:IL45),0)))</f>
        <v>0</v>
      </c>
      <c r="IN45" s="122">
        <f>IF(IN$10="",0,IF(AND(IN27&gt;0,IN27&lt;SUM($U43:IN43)-SUM($U45:IM45)),IN27,IF(AND(IN27&gt;0,IN27&gt;=SUM($U43:IN43)-SUM($U45:IM45)),SUM($U43:IN43)-SUM($U45:IM45),0)))</f>
        <v>0</v>
      </c>
      <c r="IO45" s="122">
        <f>IF(IO$10="",0,IF(AND(IO27&gt;0,IO27&lt;SUM($U43:IO43)-SUM($U45:IN45)),IO27,IF(AND(IO27&gt;0,IO27&gt;=SUM($U43:IO43)-SUM($U45:IN45)),SUM($U43:IO43)-SUM($U45:IN45),0)))</f>
        <v>0</v>
      </c>
      <c r="IP45" s="122">
        <f>IF(IP$10="",0,IF(AND(IP27&gt;0,IP27&lt;SUM($U43:IP43)-SUM($U45:IO45)),IP27,IF(AND(IP27&gt;0,IP27&gt;=SUM($U43:IP43)-SUM($U45:IO45)),SUM($U43:IP43)-SUM($U45:IO45),0)))</f>
        <v>0</v>
      </c>
      <c r="IQ45" s="122">
        <f>IF(IQ$10="",0,IF(AND(IQ27&gt;0,IQ27&lt;SUM($U43:IQ43)-SUM($U45:IP45)),IQ27,IF(AND(IQ27&gt;0,IQ27&gt;=SUM($U43:IQ43)-SUM($U45:IP45)),SUM($U43:IQ43)-SUM($U45:IP45),0)))</f>
        <v>0</v>
      </c>
      <c r="IR45" s="122">
        <f>IF(IR$10="",0,IF(AND(IR27&gt;0,IR27&lt;SUM($U43:IR43)-SUM($U45:IQ45)),IR27,IF(AND(IR27&gt;0,IR27&gt;=SUM($U43:IR43)-SUM($U45:IQ45)),SUM($U43:IR43)-SUM($U45:IQ45),0)))</f>
        <v>0</v>
      </c>
      <c r="IS45" s="122">
        <f>IF(IS$10="",0,IF(AND(IS27&gt;0,IS27&lt;SUM($U43:IS43)-SUM($U45:IR45)),IS27,IF(AND(IS27&gt;0,IS27&gt;=SUM($U43:IS43)-SUM($U45:IR45)),SUM($U43:IS43)-SUM($U45:IR45),0)))</f>
        <v>0</v>
      </c>
      <c r="IT45" s="122">
        <f>IF(IT$10="",0,IF(AND(IT27&gt;0,IT27&lt;SUM($U43:IT43)-SUM($U45:IS45)),IT27,IF(AND(IT27&gt;0,IT27&gt;=SUM($U43:IT43)-SUM($U45:IS45)),SUM($U43:IT43)-SUM($U45:IS45),0)))</f>
        <v>0</v>
      </c>
      <c r="IU45" s="122">
        <f>IF(IU$10="",0,IF(AND(IU27&gt;0,IU27&lt;SUM($U43:IU43)-SUM($U45:IT45)),IU27,IF(AND(IU27&gt;0,IU27&gt;=SUM($U43:IU43)-SUM($U45:IT45)),SUM($U43:IU43)-SUM($U45:IT45),0)))</f>
        <v>0</v>
      </c>
      <c r="IV45" s="122">
        <f>IF(IV$10="",0,IF(AND(IV27&gt;0,IV27&lt;SUM($U43:IV43)-SUM($U45:IU45)),IV27,IF(AND(IV27&gt;0,IV27&gt;=SUM($U43:IV43)-SUM($U45:IU45)),SUM($U43:IV43)-SUM($U45:IU45),0)))</f>
        <v>0</v>
      </c>
      <c r="IW45" s="122">
        <f>IF(IW$10="",0,IF(AND(IW27&gt;0,IW27&lt;SUM($U43:IW43)-SUM($U45:IV45)),IW27,IF(AND(IW27&gt;0,IW27&gt;=SUM($U43:IW43)-SUM($U45:IV45)),SUM($U43:IW43)-SUM($U45:IV45),0)))</f>
        <v>0</v>
      </c>
      <c r="IX45" s="122">
        <f>IF(IX$10="",0,IF(AND(IX27&gt;0,IX27&lt;SUM($U43:IX43)-SUM($U45:IW45)),IX27,IF(AND(IX27&gt;0,IX27&gt;=SUM($U43:IX43)-SUM($U45:IW45)),SUM($U43:IX43)-SUM($U45:IW45),0)))</f>
        <v>0</v>
      </c>
      <c r="IY45" s="122">
        <f>IF(IY$10="",0,IF(AND(IY27&gt;0,IY27&lt;SUM($U43:IY43)-SUM($U45:IX45)),IY27,IF(AND(IY27&gt;0,IY27&gt;=SUM($U43:IY43)-SUM($U45:IX45)),SUM($U43:IY43)-SUM($U45:IX45),0)))</f>
        <v>0</v>
      </c>
      <c r="IZ45" s="122">
        <f>IF(IZ$10="",0,IF(AND(IZ27&gt;0,IZ27&lt;SUM($U43:IZ43)-SUM($U45:IY45)),IZ27,IF(AND(IZ27&gt;0,IZ27&gt;=SUM($U43:IZ43)-SUM($U45:IY45)),SUM($U43:IZ43)-SUM($U45:IY45),0)))</f>
        <v>0</v>
      </c>
      <c r="JA45" s="122">
        <f>IF(JA$10="",0,IF(AND(JA27&gt;0,JA27&lt;SUM($U43:JA43)-SUM($U45:IZ45)),JA27,IF(AND(JA27&gt;0,JA27&gt;=SUM($U43:JA43)-SUM($U45:IZ45)),SUM($U43:JA43)-SUM($U45:IZ45),0)))</f>
        <v>0</v>
      </c>
      <c r="JB45" s="122">
        <f>IF(JB$10="",0,IF(AND(JB27&gt;0,JB27&lt;SUM($U43:JB43)-SUM($U45:JA45)),JB27,IF(AND(JB27&gt;0,JB27&gt;=SUM($U43:JB43)-SUM($U45:JA45)),SUM($U43:JB43)-SUM($U45:JA45),0)))</f>
        <v>0</v>
      </c>
      <c r="JC45" s="122">
        <f>IF(JC$10="",0,IF(AND(JC27&gt;0,JC27&lt;SUM($U43:JC43)-SUM($U45:JB45)),JC27,IF(AND(JC27&gt;0,JC27&gt;=SUM($U43:JC43)-SUM($U45:JB45)),SUM($U43:JC43)-SUM($U45:JB45),0)))</f>
        <v>0</v>
      </c>
      <c r="JD45" s="122">
        <f>IF(JD$10="",0,IF(AND(JD27&gt;0,JD27&lt;SUM($U43:JD43)-SUM($U45:JC45)),JD27,IF(AND(JD27&gt;0,JD27&gt;=SUM($U43:JD43)-SUM($U45:JC45)),SUM($U43:JD43)-SUM($U45:JC45),0)))</f>
        <v>0</v>
      </c>
      <c r="JE45" s="122">
        <f>IF(JE$10="",0,IF(AND(JE27&gt;0,JE27&lt;SUM($U43:JE43)-SUM($U45:JD45)),JE27,IF(AND(JE27&gt;0,JE27&gt;=SUM($U43:JE43)-SUM($U45:JD45)),SUM($U43:JE43)-SUM($U45:JD45),0)))</f>
        <v>0</v>
      </c>
      <c r="JF45" s="122">
        <f>IF(JF$10="",0,IF(AND(JF27&gt;0,JF27&lt;SUM($U43:JF43)-SUM($U45:JE45)),JF27,IF(AND(JF27&gt;0,JF27&gt;=SUM($U43:JF43)-SUM($U45:JE45)),SUM($U43:JF43)-SUM($U45:JE45),0)))</f>
        <v>0</v>
      </c>
      <c r="JG45" s="122">
        <f>IF(JG$10="",0,IF(AND(JG27&gt;0,JG27&lt;SUM($U43:JG43)-SUM($U45:JF45)),JG27,IF(AND(JG27&gt;0,JG27&gt;=SUM($U43:JG43)-SUM($U45:JF45)),SUM($U43:JG43)-SUM($U45:JF45),0)))</f>
        <v>0</v>
      </c>
      <c r="JH45" s="122">
        <f>IF(JH$10="",0,IF(AND(JH27&gt;0,JH27&lt;SUM($U43:JH43)-SUM($U45:JG45)),JH27,IF(AND(JH27&gt;0,JH27&gt;=SUM($U43:JH43)-SUM($U45:JG45)),SUM($U43:JH43)-SUM($U45:JG45),0)))</f>
        <v>0</v>
      </c>
      <c r="JI45" s="122">
        <f>IF(JI$10="",0,IF(AND(JI27&gt;0,JI27&lt;SUM($U43:JI43)-SUM($U45:JH45)),JI27,IF(AND(JI27&gt;0,JI27&gt;=SUM($U43:JI43)-SUM($U45:JH45)),SUM($U43:JI43)-SUM($U45:JH45),0)))</f>
        <v>0</v>
      </c>
      <c r="JJ45" s="122">
        <f>IF(JJ$10="",0,IF(AND(JJ27&gt;0,JJ27&lt;SUM($U43:JJ43)-SUM($U45:JI45)),JJ27,IF(AND(JJ27&gt;0,JJ27&gt;=SUM($U43:JJ43)-SUM($U45:JI45)),SUM($U43:JJ43)-SUM($U45:JI45),0)))</f>
        <v>0</v>
      </c>
      <c r="JK45" s="122">
        <f>IF(JK$10="",0,IF(AND(JK27&gt;0,JK27&lt;SUM($U43:JK43)-SUM($U45:JJ45)),JK27,IF(AND(JK27&gt;0,JK27&gt;=SUM($U43:JK43)-SUM($U45:JJ45)),SUM($U43:JK43)-SUM($U45:JJ45),0)))</f>
        <v>0</v>
      </c>
      <c r="JL45" s="122">
        <f>IF(JL$10="",0,IF(AND(JL27&gt;0,JL27&lt;SUM($U43:JL43)-SUM($U45:JK45)),JL27,IF(AND(JL27&gt;0,JL27&gt;=SUM($U43:JL43)-SUM($U45:JK45)),SUM($U43:JL43)-SUM($U45:JK45),0)))</f>
        <v>0</v>
      </c>
      <c r="JM45" s="122">
        <f>IF(JM$10="",0,IF(AND(JM27&gt;0,JM27&lt;SUM($U43:JM43)-SUM($U45:JL45)),JM27,IF(AND(JM27&gt;0,JM27&gt;=SUM($U43:JM43)-SUM($U45:JL45)),SUM($U43:JM43)-SUM($U45:JL45),0)))</f>
        <v>0</v>
      </c>
      <c r="JN45" s="122">
        <f>IF(JN$10="",0,IF(AND(JN27&gt;0,JN27&lt;SUM($U43:JN43)-SUM($U45:JM45)),JN27,IF(AND(JN27&gt;0,JN27&gt;=SUM($U43:JN43)-SUM($U45:JM45)),SUM($U43:JN43)-SUM($U45:JM45),0)))</f>
        <v>0</v>
      </c>
      <c r="JO45" s="122">
        <f>IF(JO$10="",0,IF(AND(JO27&gt;0,JO27&lt;SUM($U43:JO43)-SUM($U45:JN45)),JO27,IF(AND(JO27&gt;0,JO27&gt;=SUM($U43:JO43)-SUM($U45:JN45)),SUM($U43:JO43)-SUM($U45:JN45),0)))</f>
        <v>0</v>
      </c>
      <c r="JP45" s="122">
        <f>IF(JP$10="",0,IF(AND(JP27&gt;0,JP27&lt;SUM($U43:JP43)-SUM($U45:JO45)),JP27,IF(AND(JP27&gt;0,JP27&gt;=SUM($U43:JP43)-SUM($U45:JO45)),SUM($U43:JP43)-SUM($U45:JO45),0)))</f>
        <v>0</v>
      </c>
      <c r="JQ45" s="122">
        <f>IF(JQ$10="",0,IF(AND(JQ27&gt;0,JQ27&lt;SUM($U43:JQ43)-SUM($U45:JP45)),JQ27,IF(AND(JQ27&gt;0,JQ27&gt;=SUM($U43:JQ43)-SUM($U45:JP45)),SUM($U43:JQ43)-SUM($U45:JP45),0)))</f>
        <v>0</v>
      </c>
      <c r="JR45" s="122">
        <f>IF(JR$10="",0,IF(AND(JR27&gt;0,JR27&lt;SUM($U43:JR43)-SUM($U45:JQ45)),JR27,IF(AND(JR27&gt;0,JR27&gt;=SUM($U43:JR43)-SUM($U45:JQ45)),SUM($U43:JR43)-SUM($U45:JQ45),0)))</f>
        <v>0</v>
      </c>
      <c r="JS45" s="122">
        <f>IF(JS$10="",0,IF(AND(JS27&gt;0,JS27&lt;SUM($U43:JS43)-SUM($U45:JR45)),JS27,IF(AND(JS27&gt;0,JS27&gt;=SUM($U43:JS43)-SUM($U45:JR45)),SUM($U43:JS43)-SUM($U45:JR45),0)))</f>
        <v>0</v>
      </c>
      <c r="JT45" s="122">
        <f>IF(JT$10="",0,IF(AND(JT27&gt;0,JT27&lt;SUM($U43:JT43)-SUM($U45:JS45)),JT27,IF(AND(JT27&gt;0,JT27&gt;=SUM($U43:JT43)-SUM($U45:JS45)),SUM($U43:JT43)-SUM($U45:JS45),0)))</f>
        <v>0</v>
      </c>
      <c r="JU45" s="122">
        <f>IF(JU$10="",0,IF(AND(JU27&gt;0,JU27&lt;SUM($U43:JU43)-SUM($U45:JT45)),JU27,IF(AND(JU27&gt;0,JU27&gt;=SUM($U43:JU43)-SUM($U45:JT45)),SUM($U43:JU43)-SUM($U45:JT45),0)))</f>
        <v>0</v>
      </c>
      <c r="JV45" s="122">
        <f>IF(JV$10="",0,IF(AND(JV27&gt;0,JV27&lt;SUM($U43:JV43)-SUM($U45:JU45)),JV27,IF(AND(JV27&gt;0,JV27&gt;=SUM($U43:JV43)-SUM($U45:JU45)),SUM($U43:JV43)-SUM($U45:JU45),0)))</f>
        <v>0</v>
      </c>
      <c r="JW45" s="122">
        <f>IF(JW$10="",0,IF(AND(JW27&gt;0,JW27&lt;SUM($U43:JW43)-SUM($U45:JV45)),JW27,IF(AND(JW27&gt;0,JW27&gt;=SUM($U43:JW43)-SUM($U45:JV45)),SUM($U43:JW43)-SUM($U45:JV45),0)))</f>
        <v>0</v>
      </c>
      <c r="JX45" s="122">
        <f>IF(JX$10="",0,IF(AND(JX27&gt;0,JX27&lt;SUM($U43:JX43)-SUM($U45:JW45)),JX27,IF(AND(JX27&gt;0,JX27&gt;=SUM($U43:JX43)-SUM($U45:JW45)),SUM($U43:JX43)-SUM($U45:JW45),0)))</f>
        <v>0</v>
      </c>
      <c r="JY45" s="122">
        <f>IF(JY$10="",0,IF(AND(JY27&gt;0,JY27&lt;SUM($U43:JY43)-SUM($U45:JX45)),JY27,IF(AND(JY27&gt;0,JY27&gt;=SUM($U43:JY43)-SUM($U45:JX45)),SUM($U43:JY43)-SUM($U45:JX45),0)))</f>
        <v>0</v>
      </c>
      <c r="JZ45" s="122">
        <f>IF(JZ$10="",0,IF(AND(JZ27&gt;0,JZ27&lt;SUM($U43:JZ43)-SUM($U45:JY45)),JZ27,IF(AND(JZ27&gt;0,JZ27&gt;=SUM($U43:JZ43)-SUM($U45:JY45)),SUM($U43:JZ43)-SUM($U45:JY45),0)))</f>
        <v>0</v>
      </c>
      <c r="KA45" s="122">
        <f>IF(KA$10="",0,IF(AND(KA27&gt;0,KA27&lt;SUM($U43:KA43)-SUM($U45:JZ45)),KA27,IF(AND(KA27&gt;0,KA27&gt;=SUM($U43:KA43)-SUM($U45:JZ45)),SUM($U43:KA43)-SUM($U45:JZ45),0)))</f>
        <v>0</v>
      </c>
      <c r="KB45" s="122">
        <f>IF(KB$10="",0,IF(AND(KB27&gt;0,KB27&lt;SUM($U43:KB43)-SUM($U45:KA45)),KB27,IF(AND(KB27&gt;0,KB27&gt;=SUM($U43:KB43)-SUM($U45:KA45)),SUM($U43:KB43)-SUM($U45:KA45),0)))</f>
        <v>0</v>
      </c>
      <c r="KC45" s="122">
        <f>IF(KC$10="",0,IF(AND(KC27&gt;0,KC27&lt;SUM($U43:KC43)-SUM($U45:KB45)),KC27,IF(AND(KC27&gt;0,KC27&gt;=SUM($U43:KC43)-SUM($U45:KB45)),SUM($U43:KC43)-SUM($U45:KB45),0)))</f>
        <v>0</v>
      </c>
      <c r="KD45" s="122">
        <f>IF(KD$10="",0,IF(AND(KD27&gt;0,KD27&lt;SUM($U43:KD43)-SUM($U45:KC45)),KD27,IF(AND(KD27&gt;0,KD27&gt;=SUM($U43:KD43)-SUM($U45:KC45)),SUM($U43:KD43)-SUM($U45:KC45),0)))</f>
        <v>0</v>
      </c>
      <c r="KE45" s="122">
        <f>IF(KE$10="",0,IF(AND(KE27&gt;0,KE27&lt;SUM($U43:KE43)-SUM($U45:KD45)),KE27,IF(AND(KE27&gt;0,KE27&gt;=SUM($U43:KE43)-SUM($U45:KD45)),SUM($U43:KE43)-SUM($U45:KD45),0)))</f>
        <v>0</v>
      </c>
      <c r="KF45" s="122">
        <f>IF(KF$10="",0,IF(AND(KF27&gt;0,KF27&lt;SUM($U43:KF43)-SUM($U45:KE45)),KF27,IF(AND(KF27&gt;0,KF27&gt;=SUM($U43:KF43)-SUM($U45:KE45)),SUM($U43:KF43)-SUM($U45:KE45),0)))</f>
        <v>0</v>
      </c>
      <c r="KG45" s="122">
        <f>IF(KG$10="",0,IF(AND(KG27&gt;0,KG27&lt;SUM($U43:KG43)-SUM($U45:KF45)),KG27,IF(AND(KG27&gt;0,KG27&gt;=SUM($U43:KG43)-SUM($U45:KF45)),SUM($U43:KG43)-SUM($U45:KF45),0)))</f>
        <v>0</v>
      </c>
      <c r="KH45" s="122">
        <f>IF(KH$10="",0,IF(AND(KH27&gt;0,KH27&lt;SUM($U43:KH43)-SUM($U45:KG45)),KH27,IF(AND(KH27&gt;0,KH27&gt;=SUM($U43:KH43)-SUM($U45:KG45)),SUM($U43:KH43)-SUM($U45:KG45),0)))</f>
        <v>0</v>
      </c>
      <c r="KI45" s="122">
        <f>IF(KI$10="",0,IF(AND(KI27&gt;0,KI27&lt;SUM($U43:KI43)-SUM($U45:KH45)),KI27,IF(AND(KI27&gt;0,KI27&gt;=SUM($U43:KI43)-SUM($U45:KH45)),SUM($U43:KI43)-SUM($U45:KH45),0)))</f>
        <v>0</v>
      </c>
      <c r="KJ45" s="122">
        <f>IF(KJ$10="",0,IF(AND(KJ27&gt;0,KJ27&lt;SUM($U43:KJ43)-SUM($U45:KI45)),KJ27,IF(AND(KJ27&gt;0,KJ27&gt;=SUM($U43:KJ43)-SUM($U45:KI45)),SUM($U43:KJ43)-SUM($U45:KI45),0)))</f>
        <v>0</v>
      </c>
      <c r="KK45" s="122">
        <f>IF(KK$10="",0,IF(AND(KK27&gt;0,KK27&lt;SUM($U43:KK43)-SUM($U45:KJ45)),KK27,IF(AND(KK27&gt;0,KK27&gt;=SUM($U43:KK43)-SUM($U45:KJ45)),SUM($U43:KK43)-SUM($U45:KJ45),0)))</f>
        <v>0</v>
      </c>
      <c r="KL45" s="122">
        <f>IF(KL$10="",0,IF(AND(KL27&gt;0,KL27&lt;SUM($U43:KL43)-SUM($U45:KK45)),KL27,IF(AND(KL27&gt;0,KL27&gt;=SUM($U43:KL43)-SUM($U45:KK45)),SUM($U43:KL43)-SUM($U45:KK45),0)))</f>
        <v>0</v>
      </c>
      <c r="KM45" s="122">
        <f>IF(KM$10="",0,IF(AND(KM27&gt;0,KM27&lt;SUM($U43:KM43)-SUM($U45:KL45)),KM27,IF(AND(KM27&gt;0,KM27&gt;=SUM($U43:KM43)-SUM($U45:KL45)),SUM($U43:KM43)-SUM($U45:KL45),0)))</f>
        <v>0</v>
      </c>
      <c r="KN45" s="122">
        <f>IF(KN$10="",0,IF(AND(KN27&gt;0,KN27&lt;SUM($U43:KN43)-SUM($U45:KM45)),KN27,IF(AND(KN27&gt;0,KN27&gt;=SUM($U43:KN43)-SUM($U45:KM45)),SUM($U43:KN43)-SUM($U45:KM45),0)))</f>
        <v>0</v>
      </c>
      <c r="KO45" s="122">
        <f>IF(KO$10="",0,IF(AND(KO27&gt;0,KO27&lt;SUM($U43:KO43)-SUM($U45:KN45)),KO27,IF(AND(KO27&gt;0,KO27&gt;=SUM($U43:KO43)-SUM($U45:KN45)),SUM($U43:KO43)-SUM($U45:KN45),0)))</f>
        <v>0</v>
      </c>
      <c r="KP45" s="122">
        <f>IF(KP$10="",0,IF(AND(KP27&gt;0,KP27&lt;SUM($U43:KP43)-SUM($U45:KO45)),KP27,IF(AND(KP27&gt;0,KP27&gt;=SUM($U43:KP43)-SUM($U45:KO45)),SUM($U43:KP43)-SUM($U45:KO45),0)))</f>
        <v>0</v>
      </c>
      <c r="KQ45" s="122">
        <f>IF(KQ$10="",0,IF(AND(KQ27&gt;0,KQ27&lt;SUM($U43:KQ43)-SUM($U45:KP45)),KQ27,IF(AND(KQ27&gt;0,KQ27&gt;=SUM($U43:KQ43)-SUM($U45:KP45)),SUM($U43:KQ43)-SUM($U45:KP45),0)))</f>
        <v>0</v>
      </c>
      <c r="KR45" s="122">
        <f>IF(KR$10="",0,IF(AND(KR27&gt;0,KR27&lt;SUM($U43:KR43)-SUM($U45:KQ45)),KR27,IF(AND(KR27&gt;0,KR27&gt;=SUM($U43:KR43)-SUM($U45:KQ45)),SUM($U43:KR43)-SUM($U45:KQ45),0)))</f>
        <v>0</v>
      </c>
      <c r="KS45" s="122">
        <f>IF(KS$10="",0,IF(AND(KS27&gt;0,KS27&lt;SUM($U43:KS43)-SUM($U45:KR45)),KS27,IF(AND(KS27&gt;0,KS27&gt;=SUM($U43:KS43)-SUM($U45:KR45)),SUM($U43:KS43)-SUM($U45:KR45),0)))</f>
        <v>0</v>
      </c>
      <c r="KT45" s="122">
        <f>IF(KT$10="",0,IF(AND(KT27&gt;0,KT27&lt;SUM($U43:KT43)-SUM($U45:KS45)),KT27,IF(AND(KT27&gt;0,KT27&gt;=SUM($U43:KT43)-SUM($U45:KS45)),SUM($U43:KT43)-SUM($U45:KS45),0)))</f>
        <v>0</v>
      </c>
      <c r="KU45" s="122">
        <f>IF(KU$10="",0,IF(AND(KU27&gt;0,KU27&lt;SUM($U43:KU43)-SUM($U45:KT45)),KU27,IF(AND(KU27&gt;0,KU27&gt;=SUM($U43:KU43)-SUM($U45:KT45)),SUM($U43:KU43)-SUM($U45:KT45),0)))</f>
        <v>0</v>
      </c>
      <c r="KV45" s="122">
        <f>IF(KV$10="",0,IF(AND(KV27&gt;0,KV27&lt;SUM($U43:KV43)-SUM($U45:KU45)),KV27,IF(AND(KV27&gt;0,KV27&gt;=SUM($U43:KV43)-SUM($U45:KU45)),SUM($U43:KV43)-SUM($U45:KU45),0)))</f>
        <v>0</v>
      </c>
      <c r="KW45" s="122">
        <f>IF(KW$10="",0,IF(AND(KW27&gt;0,KW27&lt;SUM($U43:KW43)-SUM($U45:KV45)),KW27,IF(AND(KW27&gt;0,KW27&gt;=SUM($U43:KW43)-SUM($U45:KV45)),SUM($U43:KW43)-SUM($U45:KV45),0)))</f>
        <v>0</v>
      </c>
      <c r="KX45" s="122">
        <f>IF(KX$10="",0,IF(AND(KX27&gt;0,KX27&lt;SUM($U43:KX43)-SUM($U45:KW45)),KX27,IF(AND(KX27&gt;0,KX27&gt;=SUM($U43:KX43)-SUM($U45:KW45)),SUM($U43:KX43)-SUM($U45:KW45),0)))</f>
        <v>0</v>
      </c>
      <c r="KY45" s="122">
        <f>IF(KY$10="",0,IF(AND(KY27&gt;0,KY27&lt;SUM($U43:KY43)-SUM($U45:KX45)),KY27,IF(AND(KY27&gt;0,KY27&gt;=SUM($U43:KY43)-SUM($U45:KX45)),SUM($U43:KY43)-SUM($U45:KX45),0)))</f>
        <v>0</v>
      </c>
      <c r="KZ45" s="122">
        <f>IF(KZ$10="",0,IF(AND(KZ27&gt;0,KZ27&lt;SUM($U43:KZ43)-SUM($U45:KY45)),KZ27,IF(AND(KZ27&gt;0,KZ27&gt;=SUM($U43:KZ43)-SUM($U45:KY45)),SUM($U43:KZ43)-SUM($U45:KY45),0)))</f>
        <v>0</v>
      </c>
      <c r="LA45" s="122">
        <f>IF(LA$10="",0,IF(AND(LA27&gt;0,LA27&lt;SUM($U43:LA43)-SUM($U45:KZ45)),LA27,IF(AND(LA27&gt;0,LA27&gt;=SUM($U43:LA43)-SUM($U45:KZ45)),SUM($U43:LA43)-SUM($U45:KZ45),0)))</f>
        <v>0</v>
      </c>
      <c r="LB45" s="122">
        <f>IF(LB$10="",0,IF(AND(LB27&gt;0,LB27&lt;SUM($U43:LB43)-SUM($U45:LA45)),LB27,IF(AND(LB27&gt;0,LB27&gt;=SUM($U43:LB43)-SUM($U45:LA45)),SUM($U43:LB43)-SUM($U45:LA45),0)))</f>
        <v>0</v>
      </c>
      <c r="LC45" s="122">
        <f>IF(LC$10="",0,IF(AND(LC27&gt;0,LC27&lt;SUM($U43:LC43)-SUM($U45:LB45)),LC27,IF(AND(LC27&gt;0,LC27&gt;=SUM($U43:LC43)-SUM($U45:LB45)),SUM($U43:LC43)-SUM($U45:LB45),0)))</f>
        <v>0</v>
      </c>
      <c r="LD45" s="122">
        <f>IF(LD$10="",0,IF(AND(LD27&gt;0,LD27&lt;SUM($U43:LD43)-SUM($U45:LC45)),LD27,IF(AND(LD27&gt;0,LD27&gt;=SUM($U43:LD43)-SUM($U45:LC45)),SUM($U43:LD43)-SUM($U45:LC45),0)))</f>
        <v>0</v>
      </c>
      <c r="LE45" s="122">
        <f>IF(LE$10="",0,IF(AND(LE27&gt;0,LE27&lt;SUM($U43:LE43)-SUM($U45:LD45)),LE27,IF(AND(LE27&gt;0,LE27&gt;=SUM($U43:LE43)-SUM($U45:LD45)),SUM($U43:LE43)-SUM($U45:LD45),0)))</f>
        <v>0</v>
      </c>
      <c r="LF45" s="122">
        <f>IF(LF$10="",0,IF(AND(LF27&gt;0,LF27&lt;SUM($U43:LF43)-SUM($U45:LE45)),LF27,IF(AND(LF27&gt;0,LF27&gt;=SUM($U43:LF43)-SUM($U45:LE45)),SUM($U43:LF43)-SUM($U45:LE45),0)))</f>
        <v>0</v>
      </c>
      <c r="LG45" s="122">
        <f>IF(LG$10="",0,IF(AND(LG27&gt;0,LG27&lt;SUM($U43:LG43)-SUM($U45:LF45)),LG27,IF(AND(LG27&gt;0,LG27&gt;=SUM($U43:LG43)-SUM($U45:LF45)),SUM($U43:LG43)-SUM($U45:LF45),0)))</f>
        <v>0</v>
      </c>
      <c r="LH45" s="122">
        <f>IF(LH$10="",0,IF(AND(LH27&gt;0,LH27&lt;SUM($U43:LH43)-SUM($U45:LG45)),LH27,IF(AND(LH27&gt;0,LH27&gt;=SUM($U43:LH43)-SUM($U45:LG45)),SUM($U43:LH43)-SUM($U45:LG45),0)))</f>
        <v>0</v>
      </c>
      <c r="LI45" s="6"/>
      <c r="LJ45" s="6"/>
    </row>
    <row r="46" spans="1:322" ht="7.05" customHeight="1" x14ac:dyDescent="0.25">
      <c r="A46" s="6"/>
      <c r="B46" s="6"/>
      <c r="C46" s="6"/>
      <c r="D46" s="6"/>
      <c r="E46" s="116"/>
      <c r="F46" s="6"/>
      <c r="G46" s="6"/>
      <c r="H46" s="6"/>
      <c r="I46" s="6"/>
      <c r="J46" s="6"/>
      <c r="K46" s="117"/>
      <c r="L46" s="6"/>
      <c r="M46" s="118"/>
      <c r="N46" s="6"/>
      <c r="O46" s="119"/>
      <c r="P46" s="6"/>
      <c r="Q46" s="6"/>
      <c r="R46" s="115"/>
      <c r="S46" s="6"/>
      <c r="T46" s="6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  <c r="IW46" s="115"/>
      <c r="IX46" s="115"/>
      <c r="IY46" s="115"/>
      <c r="IZ46" s="115"/>
      <c r="JA46" s="115"/>
      <c r="JB46" s="115"/>
      <c r="JC46" s="115"/>
      <c r="JD46" s="115"/>
      <c r="JE46" s="115"/>
      <c r="JF46" s="115"/>
      <c r="JG46" s="115"/>
      <c r="JH46" s="115"/>
      <c r="JI46" s="115"/>
      <c r="JJ46" s="115"/>
      <c r="JK46" s="115"/>
      <c r="JL46" s="115"/>
      <c r="JM46" s="115"/>
      <c r="JN46" s="115"/>
      <c r="JO46" s="115"/>
      <c r="JP46" s="115"/>
      <c r="JQ46" s="115"/>
      <c r="JR46" s="115"/>
      <c r="JS46" s="115"/>
      <c r="JT46" s="115"/>
      <c r="JU46" s="115"/>
      <c r="JV46" s="115"/>
      <c r="JW46" s="115"/>
      <c r="JX46" s="115"/>
      <c r="JY46" s="115"/>
      <c r="JZ46" s="115"/>
      <c r="KA46" s="115"/>
      <c r="KB46" s="115"/>
      <c r="KC46" s="115"/>
      <c r="KD46" s="115"/>
      <c r="KE46" s="115"/>
      <c r="KF46" s="115"/>
      <c r="KG46" s="115"/>
      <c r="KH46" s="115"/>
      <c r="KI46" s="115"/>
      <c r="KJ46" s="115"/>
      <c r="KK46" s="115"/>
      <c r="KL46" s="115"/>
      <c r="KM46" s="115"/>
      <c r="KN46" s="115"/>
      <c r="KO46" s="115"/>
      <c r="KP46" s="115"/>
      <c r="KQ46" s="115"/>
      <c r="KR46" s="115"/>
      <c r="KS46" s="115"/>
      <c r="KT46" s="115"/>
      <c r="KU46" s="115"/>
      <c r="KV46" s="115"/>
      <c r="KW46" s="115"/>
      <c r="KX46" s="115"/>
      <c r="KY46" s="115"/>
      <c r="KZ46" s="115"/>
      <c r="LA46" s="115"/>
      <c r="LB46" s="115"/>
      <c r="LC46" s="115"/>
      <c r="LD46" s="115"/>
      <c r="LE46" s="115"/>
      <c r="LF46" s="115"/>
      <c r="LG46" s="115"/>
      <c r="LH46" s="115"/>
      <c r="LI46" s="6"/>
      <c r="LJ46" s="6"/>
    </row>
    <row r="47" spans="1:322" x14ac:dyDescent="0.25">
      <c r="A47" s="6"/>
      <c r="B47" s="6"/>
      <c r="C47" s="6"/>
      <c r="D47" s="6"/>
      <c r="E47" s="129" t="str">
        <f>kpi!$E$59</f>
        <v>Остаток ДС с уч. кредита на конец периода</v>
      </c>
      <c r="F47" s="6"/>
      <c r="G47" s="6"/>
      <c r="H47" s="6"/>
      <c r="I47" s="6"/>
      <c r="J47" s="6"/>
      <c r="K47" s="117" t="str">
        <f>IF($E47="","",INDEX(kpi!$H:$H,SUMIFS(kpi!$B:$B,kpi!$E:$E,$E47)))</f>
        <v>тыс.руб.</v>
      </c>
      <c r="L47" s="6"/>
      <c r="M47" s="118"/>
      <c r="N47" s="6"/>
      <c r="O47" s="119"/>
      <c r="P47" s="6"/>
      <c r="Q47" s="6"/>
      <c r="R47" s="124">
        <f>SUMIFS($T47:$LI47,$T$1:$LI$1,MAX($1:$1))</f>
        <v>34261.757128786077</v>
      </c>
      <c r="S47" s="6"/>
      <c r="T47" s="6"/>
      <c r="U47" s="124">
        <f>U29+U39-U45</f>
        <v>0</v>
      </c>
      <c r="V47" s="124">
        <f>IF(V$10="",0,U47+V27+V39-V45)</f>
        <v>0</v>
      </c>
      <c r="W47" s="124">
        <f t="shared" ref="W47:CH47" si="148">IF(W$10="",0,V47+W27+W39-W45)</f>
        <v>0</v>
      </c>
      <c r="X47" s="124">
        <f t="shared" si="148"/>
        <v>0</v>
      </c>
      <c r="Y47" s="124">
        <f t="shared" si="148"/>
        <v>0</v>
      </c>
      <c r="Z47" s="124">
        <f t="shared" si="148"/>
        <v>0</v>
      </c>
      <c r="AA47" s="124">
        <f t="shared" si="148"/>
        <v>0</v>
      </c>
      <c r="AB47" s="124">
        <f t="shared" si="148"/>
        <v>0</v>
      </c>
      <c r="AC47" s="124">
        <f t="shared" si="148"/>
        <v>0</v>
      </c>
      <c r="AD47" s="124">
        <f t="shared" si="148"/>
        <v>0</v>
      </c>
      <c r="AE47" s="124">
        <f t="shared" si="148"/>
        <v>0</v>
      </c>
      <c r="AF47" s="124">
        <f t="shared" si="148"/>
        <v>0</v>
      </c>
      <c r="AG47" s="124">
        <f t="shared" si="148"/>
        <v>0</v>
      </c>
      <c r="AH47" s="124">
        <f t="shared" si="148"/>
        <v>0</v>
      </c>
      <c r="AI47" s="124">
        <f t="shared" si="148"/>
        <v>0</v>
      </c>
      <c r="AJ47" s="124">
        <f t="shared" si="148"/>
        <v>0</v>
      </c>
      <c r="AK47" s="124">
        <f t="shared" si="148"/>
        <v>0</v>
      </c>
      <c r="AL47" s="124">
        <f t="shared" si="148"/>
        <v>0</v>
      </c>
      <c r="AM47" s="124">
        <f t="shared" si="148"/>
        <v>0</v>
      </c>
      <c r="AN47" s="124">
        <f t="shared" si="148"/>
        <v>0</v>
      </c>
      <c r="AO47" s="124">
        <f t="shared" si="148"/>
        <v>0</v>
      </c>
      <c r="AP47" s="124">
        <f t="shared" si="148"/>
        <v>0</v>
      </c>
      <c r="AQ47" s="124">
        <f t="shared" si="148"/>
        <v>0</v>
      </c>
      <c r="AR47" s="124">
        <f t="shared" si="148"/>
        <v>0</v>
      </c>
      <c r="AS47" s="124">
        <f t="shared" si="148"/>
        <v>0</v>
      </c>
      <c r="AT47" s="124">
        <f t="shared" si="148"/>
        <v>0</v>
      </c>
      <c r="AU47" s="124">
        <f t="shared" si="148"/>
        <v>0</v>
      </c>
      <c r="AV47" s="124">
        <f t="shared" si="148"/>
        <v>0</v>
      </c>
      <c r="AW47" s="124">
        <f t="shared" si="148"/>
        <v>0</v>
      </c>
      <c r="AX47" s="124">
        <f t="shared" si="148"/>
        <v>0</v>
      </c>
      <c r="AY47" s="124">
        <f t="shared" si="148"/>
        <v>0</v>
      </c>
      <c r="AZ47" s="124">
        <f t="shared" si="148"/>
        <v>0</v>
      </c>
      <c r="BA47" s="124">
        <f t="shared" si="148"/>
        <v>0</v>
      </c>
      <c r="BB47" s="124">
        <f t="shared" si="148"/>
        <v>0</v>
      </c>
      <c r="BC47" s="124">
        <f t="shared" si="148"/>
        <v>0</v>
      </c>
      <c r="BD47" s="124">
        <f t="shared" si="148"/>
        <v>0</v>
      </c>
      <c r="BE47" s="124">
        <f t="shared" si="148"/>
        <v>0</v>
      </c>
      <c r="BF47" s="124">
        <f t="shared" si="148"/>
        <v>0</v>
      </c>
      <c r="BG47" s="124">
        <f t="shared" si="148"/>
        <v>0</v>
      </c>
      <c r="BH47" s="124">
        <f t="shared" si="148"/>
        <v>0</v>
      </c>
      <c r="BI47" s="124">
        <f t="shared" si="148"/>
        <v>0</v>
      </c>
      <c r="BJ47" s="124">
        <f t="shared" si="148"/>
        <v>0</v>
      </c>
      <c r="BK47" s="124">
        <f t="shared" si="148"/>
        <v>0</v>
      </c>
      <c r="BL47" s="124">
        <f t="shared" si="148"/>
        <v>0</v>
      </c>
      <c r="BM47" s="124">
        <f t="shared" si="148"/>
        <v>0</v>
      </c>
      <c r="BN47" s="124">
        <f t="shared" si="148"/>
        <v>0</v>
      </c>
      <c r="BO47" s="124">
        <f t="shared" si="148"/>
        <v>0</v>
      </c>
      <c r="BP47" s="124">
        <f t="shared" si="148"/>
        <v>0</v>
      </c>
      <c r="BQ47" s="124">
        <f t="shared" si="148"/>
        <v>0</v>
      </c>
      <c r="BR47" s="124">
        <f t="shared" si="148"/>
        <v>0</v>
      </c>
      <c r="BS47" s="124">
        <f t="shared" si="148"/>
        <v>0</v>
      </c>
      <c r="BT47" s="124">
        <f t="shared" si="148"/>
        <v>0</v>
      </c>
      <c r="BU47" s="124">
        <f t="shared" si="148"/>
        <v>0</v>
      </c>
      <c r="BV47" s="124">
        <f t="shared" si="148"/>
        <v>0</v>
      </c>
      <c r="BW47" s="124">
        <f t="shared" si="148"/>
        <v>0</v>
      </c>
      <c r="BX47" s="124">
        <f t="shared" si="148"/>
        <v>0</v>
      </c>
      <c r="BY47" s="124">
        <f t="shared" si="148"/>
        <v>0</v>
      </c>
      <c r="BZ47" s="124">
        <f t="shared" si="148"/>
        <v>0</v>
      </c>
      <c r="CA47" s="124">
        <f t="shared" si="148"/>
        <v>0</v>
      </c>
      <c r="CB47" s="124">
        <f t="shared" si="148"/>
        <v>0</v>
      </c>
      <c r="CC47" s="124">
        <f t="shared" si="148"/>
        <v>0</v>
      </c>
      <c r="CD47" s="124">
        <f t="shared" si="148"/>
        <v>0</v>
      </c>
      <c r="CE47" s="124">
        <f t="shared" si="148"/>
        <v>0</v>
      </c>
      <c r="CF47" s="124">
        <f t="shared" si="148"/>
        <v>0</v>
      </c>
      <c r="CG47" s="124">
        <f t="shared" si="148"/>
        <v>0</v>
      </c>
      <c r="CH47" s="124">
        <f t="shared" si="148"/>
        <v>0</v>
      </c>
      <c r="CI47" s="124">
        <f t="shared" ref="CI47:ET47" si="149">IF(CI$10="",0,CH47+CI27+CI39-CI45)</f>
        <v>0</v>
      </c>
      <c r="CJ47" s="124">
        <f t="shared" si="149"/>
        <v>0</v>
      </c>
      <c r="CK47" s="124">
        <f t="shared" si="149"/>
        <v>0</v>
      </c>
      <c r="CL47" s="124">
        <f t="shared" si="149"/>
        <v>0</v>
      </c>
      <c r="CM47" s="124">
        <f t="shared" si="149"/>
        <v>0</v>
      </c>
      <c r="CN47" s="124">
        <f t="shared" si="149"/>
        <v>0</v>
      </c>
      <c r="CO47" s="124">
        <f t="shared" si="149"/>
        <v>0</v>
      </c>
      <c r="CP47" s="124">
        <f t="shared" si="149"/>
        <v>0</v>
      </c>
      <c r="CQ47" s="124">
        <f t="shared" si="149"/>
        <v>0</v>
      </c>
      <c r="CR47" s="124">
        <f t="shared" si="149"/>
        <v>0</v>
      </c>
      <c r="CS47" s="124">
        <f t="shared" si="149"/>
        <v>0</v>
      </c>
      <c r="CT47" s="124">
        <f t="shared" si="149"/>
        <v>0</v>
      </c>
      <c r="CU47" s="124">
        <f t="shared" si="149"/>
        <v>0</v>
      </c>
      <c r="CV47" s="124">
        <f t="shared" si="149"/>
        <v>0</v>
      </c>
      <c r="CW47" s="124">
        <f t="shared" si="149"/>
        <v>0</v>
      </c>
      <c r="CX47" s="124">
        <f t="shared" si="149"/>
        <v>0</v>
      </c>
      <c r="CY47" s="124">
        <f t="shared" si="149"/>
        <v>0</v>
      </c>
      <c r="CZ47" s="124">
        <f t="shared" si="149"/>
        <v>0</v>
      </c>
      <c r="DA47" s="124">
        <f t="shared" si="149"/>
        <v>0</v>
      </c>
      <c r="DB47" s="124">
        <f t="shared" si="149"/>
        <v>0</v>
      </c>
      <c r="DC47" s="124">
        <f t="shared" si="149"/>
        <v>0</v>
      </c>
      <c r="DD47" s="124">
        <f t="shared" si="149"/>
        <v>0</v>
      </c>
      <c r="DE47" s="124">
        <f t="shared" si="149"/>
        <v>0</v>
      </c>
      <c r="DF47" s="124">
        <f t="shared" si="149"/>
        <v>0</v>
      </c>
      <c r="DG47" s="124">
        <f t="shared" si="149"/>
        <v>0</v>
      </c>
      <c r="DH47" s="124">
        <f t="shared" si="149"/>
        <v>0</v>
      </c>
      <c r="DI47" s="124">
        <f t="shared" si="149"/>
        <v>0</v>
      </c>
      <c r="DJ47" s="124">
        <f t="shared" si="149"/>
        <v>0</v>
      </c>
      <c r="DK47" s="124">
        <f t="shared" si="149"/>
        <v>0</v>
      </c>
      <c r="DL47" s="124">
        <f t="shared" si="149"/>
        <v>0</v>
      </c>
      <c r="DM47" s="124">
        <f t="shared" si="149"/>
        <v>0</v>
      </c>
      <c r="DN47" s="124">
        <f t="shared" si="149"/>
        <v>0</v>
      </c>
      <c r="DO47" s="124">
        <f t="shared" si="149"/>
        <v>0</v>
      </c>
      <c r="DP47" s="124">
        <f t="shared" si="149"/>
        <v>0</v>
      </c>
      <c r="DQ47" s="124">
        <f t="shared" si="149"/>
        <v>0</v>
      </c>
      <c r="DR47" s="124">
        <f t="shared" si="149"/>
        <v>0</v>
      </c>
      <c r="DS47" s="124">
        <f t="shared" si="149"/>
        <v>0</v>
      </c>
      <c r="DT47" s="124">
        <f t="shared" si="149"/>
        <v>0</v>
      </c>
      <c r="DU47" s="124">
        <f t="shared" si="149"/>
        <v>0</v>
      </c>
      <c r="DV47" s="124">
        <f t="shared" si="149"/>
        <v>0</v>
      </c>
      <c r="DW47" s="124">
        <f t="shared" si="149"/>
        <v>0</v>
      </c>
      <c r="DX47" s="124">
        <f t="shared" si="149"/>
        <v>0</v>
      </c>
      <c r="DY47" s="124">
        <f t="shared" si="149"/>
        <v>0</v>
      </c>
      <c r="DZ47" s="124">
        <f t="shared" si="149"/>
        <v>0</v>
      </c>
      <c r="EA47" s="124">
        <f t="shared" si="149"/>
        <v>0</v>
      </c>
      <c r="EB47" s="124">
        <f t="shared" si="149"/>
        <v>0</v>
      </c>
      <c r="EC47" s="124">
        <f t="shared" si="149"/>
        <v>0</v>
      </c>
      <c r="ED47" s="124">
        <f t="shared" si="149"/>
        <v>0</v>
      </c>
      <c r="EE47" s="124">
        <f t="shared" si="149"/>
        <v>0</v>
      </c>
      <c r="EF47" s="124">
        <f t="shared" si="149"/>
        <v>0</v>
      </c>
      <c r="EG47" s="124">
        <f t="shared" si="149"/>
        <v>0</v>
      </c>
      <c r="EH47" s="124">
        <f t="shared" si="149"/>
        <v>0</v>
      </c>
      <c r="EI47" s="124">
        <f t="shared" si="149"/>
        <v>0</v>
      </c>
      <c r="EJ47" s="124">
        <f t="shared" si="149"/>
        <v>0</v>
      </c>
      <c r="EK47" s="124">
        <f t="shared" si="149"/>
        <v>0</v>
      </c>
      <c r="EL47" s="124">
        <f t="shared" si="149"/>
        <v>0</v>
      </c>
      <c r="EM47" s="124">
        <f t="shared" si="149"/>
        <v>0</v>
      </c>
      <c r="EN47" s="124">
        <f t="shared" si="149"/>
        <v>0</v>
      </c>
      <c r="EO47" s="124">
        <f t="shared" si="149"/>
        <v>0</v>
      </c>
      <c r="EP47" s="124">
        <f t="shared" si="149"/>
        <v>0</v>
      </c>
      <c r="EQ47" s="124">
        <f t="shared" si="149"/>
        <v>0</v>
      </c>
      <c r="ER47" s="124">
        <f t="shared" si="149"/>
        <v>0</v>
      </c>
      <c r="ES47" s="124">
        <f t="shared" si="149"/>
        <v>0</v>
      </c>
      <c r="ET47" s="124">
        <f t="shared" si="149"/>
        <v>0</v>
      </c>
      <c r="EU47" s="124">
        <f t="shared" ref="EU47:HF47" si="150">IF(EU$10="",0,ET47+EU27+EU39-EU45)</f>
        <v>0</v>
      </c>
      <c r="EV47" s="124">
        <f t="shared" si="150"/>
        <v>100.19726817339722</v>
      </c>
      <c r="EW47" s="124">
        <f t="shared" si="150"/>
        <v>617.18390745953104</v>
      </c>
      <c r="EX47" s="124">
        <f t="shared" si="150"/>
        <v>1240.1013458976468</v>
      </c>
      <c r="EY47" s="124">
        <f t="shared" si="150"/>
        <v>1926.6757204484418</v>
      </c>
      <c r="EZ47" s="124">
        <f t="shared" si="150"/>
        <v>2779.2040018188163</v>
      </c>
      <c r="FA47" s="124">
        <f t="shared" si="150"/>
        <v>3549.5243469556458</v>
      </c>
      <c r="FB47" s="124">
        <f t="shared" si="150"/>
        <v>4242.7280805103373</v>
      </c>
      <c r="FC47" s="124">
        <f t="shared" si="150"/>
        <v>4838.3832763089003</v>
      </c>
      <c r="FD47" s="124">
        <f t="shared" si="150"/>
        <v>5191.8985202251833</v>
      </c>
      <c r="FE47" s="124">
        <f t="shared" si="150"/>
        <v>5563.7698252805394</v>
      </c>
      <c r="FF47" s="124">
        <f t="shared" si="150"/>
        <v>5767.9531533867894</v>
      </c>
      <c r="FG47" s="124">
        <f t="shared" si="150"/>
        <v>6025.8417707409953</v>
      </c>
      <c r="FH47" s="124">
        <f t="shared" si="150"/>
        <v>6378.0389718703454</v>
      </c>
      <c r="FI47" s="124">
        <f t="shared" si="150"/>
        <v>6884.1707231660403</v>
      </c>
      <c r="FJ47" s="124">
        <f t="shared" si="150"/>
        <v>7498.2487237084151</v>
      </c>
      <c r="FK47" s="124">
        <f t="shared" si="150"/>
        <v>8177.1531310322034</v>
      </c>
      <c r="FL47" s="124">
        <f t="shared" si="150"/>
        <v>9025.2263506489508</v>
      </c>
      <c r="FM47" s="124">
        <f t="shared" si="150"/>
        <v>9789.3427955787665</v>
      </c>
      <c r="FN47" s="124">
        <f t="shared" si="150"/>
        <v>10474.695107432211</v>
      </c>
      <c r="FO47" s="124">
        <f t="shared" si="150"/>
        <v>11060.442209497762</v>
      </c>
      <c r="FP47" s="124">
        <f t="shared" si="150"/>
        <v>11399.100344860433</v>
      </c>
      <c r="FQ47" s="124">
        <f t="shared" si="150"/>
        <v>11756.374929791313</v>
      </c>
      <c r="FR47" s="124">
        <f t="shared" si="150"/>
        <v>11942.500525913187</v>
      </c>
      <c r="FS47" s="124">
        <f t="shared" si="150"/>
        <v>12183.297742690962</v>
      </c>
      <c r="FT47" s="124">
        <f t="shared" si="150"/>
        <v>12520.181415945142</v>
      </c>
      <c r="FU47" s="124">
        <f t="shared" si="150"/>
        <v>13013.969504244018</v>
      </c>
      <c r="FV47" s="124">
        <f t="shared" si="150"/>
        <v>13617.753410932866</v>
      </c>
      <c r="FW47" s="124">
        <f t="shared" si="150"/>
        <v>14287.550364402026</v>
      </c>
      <c r="FX47" s="124">
        <f t="shared" si="150"/>
        <v>15129.789083387212</v>
      </c>
      <c r="FY47" s="124">
        <f t="shared" si="150"/>
        <v>15886.280931679286</v>
      </c>
      <c r="FZ47" s="124">
        <f t="shared" si="150"/>
        <v>16562.321863615121</v>
      </c>
      <c r="GA47" s="124">
        <f t="shared" si="150"/>
        <v>17136.65343821406</v>
      </c>
      <c r="GB47" s="124">
        <f t="shared" si="150"/>
        <v>17458.841678046134</v>
      </c>
      <c r="GC47" s="124">
        <f t="shared" si="150"/>
        <v>17799.90555967651</v>
      </c>
      <c r="GD47" s="124">
        <f t="shared" si="150"/>
        <v>17966.28378526153</v>
      </c>
      <c r="GE47" s="124">
        <f t="shared" si="150"/>
        <v>18188.312823075936</v>
      </c>
      <c r="GF47" s="124">
        <f t="shared" si="150"/>
        <v>18508.23524958358</v>
      </c>
      <c r="GG47" s="124">
        <f t="shared" si="150"/>
        <v>18988.084823744339</v>
      </c>
      <c r="GH47" s="124">
        <f t="shared" si="150"/>
        <v>19580.014215470728</v>
      </c>
      <c r="GI47" s="124">
        <f t="shared" si="150"/>
        <v>20239.160433488101</v>
      </c>
      <c r="GJ47" s="124">
        <f t="shared" si="150"/>
        <v>21074.08020392766</v>
      </c>
      <c r="GK47" s="124">
        <f t="shared" si="150"/>
        <v>21821.420548117061</v>
      </c>
      <c r="GL47" s="124">
        <f t="shared" si="150"/>
        <v>22486.582766967651</v>
      </c>
      <c r="GM47" s="124">
        <f t="shared" si="150"/>
        <v>23049.713192592517</v>
      </c>
      <c r="GN47" s="124">
        <f t="shared" si="150"/>
        <v>23357.102783158993</v>
      </c>
      <c r="GO47" s="124">
        <f t="shared" si="150"/>
        <v>23685.201767180915</v>
      </c>
      <c r="GP47" s="124">
        <f t="shared" si="150"/>
        <v>23836.588555660284</v>
      </c>
      <c r="GQ47" s="124">
        <f t="shared" si="150"/>
        <v>24046.217343752058</v>
      </c>
      <c r="GR47" s="124">
        <f t="shared" si="150"/>
        <v>24357.186620004908</v>
      </c>
      <c r="GS47" s="124">
        <f t="shared" si="150"/>
        <v>24832.781942484591</v>
      </c>
      <c r="GT47" s="124">
        <f t="shared" si="150"/>
        <v>25424.210222131667</v>
      </c>
      <c r="GU47" s="124">
        <f t="shared" si="150"/>
        <v>26085.722459512544</v>
      </c>
      <c r="GV47" s="124">
        <f t="shared" si="150"/>
        <v>26928.057831319693</v>
      </c>
      <c r="GW47" s="124">
        <f t="shared" si="150"/>
        <v>27682.607680055065</v>
      </c>
      <c r="GX47" s="124">
        <f t="shared" si="150"/>
        <v>28354.892778443813</v>
      </c>
      <c r="GY47" s="124">
        <f t="shared" si="150"/>
        <v>28922.806768868526</v>
      </c>
      <c r="GZ47" s="124">
        <f t="shared" si="150"/>
        <v>29229.849128464015</v>
      </c>
      <c r="HA47" s="124">
        <f t="shared" si="150"/>
        <v>29557.999050905702</v>
      </c>
      <c r="HB47" s="124">
        <f t="shared" si="150"/>
        <v>29705.886475909738</v>
      </c>
      <c r="HC47" s="124">
        <f t="shared" si="150"/>
        <v>29913.164642930857</v>
      </c>
      <c r="HD47" s="124">
        <f t="shared" si="150"/>
        <v>30223.793970587714</v>
      </c>
      <c r="HE47" s="124">
        <f t="shared" si="150"/>
        <v>30702.325688308472</v>
      </c>
      <c r="HF47" s="124">
        <f t="shared" si="150"/>
        <v>31298.990805355439</v>
      </c>
      <c r="HG47" s="124">
        <f t="shared" ref="HG47:JR47" si="151">IF(HG$10="",0,HF47+HG27+HG39-HG45)</f>
        <v>31967.125302310895</v>
      </c>
      <c r="HH47" s="124">
        <f t="shared" si="151"/>
        <v>32819.683099307054</v>
      </c>
      <c r="HI47" s="124">
        <f t="shared" si="151"/>
        <v>33582.683325502934</v>
      </c>
      <c r="HJ47" s="124">
        <f t="shared" si="151"/>
        <v>34261.757128786077</v>
      </c>
      <c r="HK47" s="124">
        <f t="shared" si="151"/>
        <v>0</v>
      </c>
      <c r="HL47" s="124">
        <f t="shared" si="151"/>
        <v>0</v>
      </c>
      <c r="HM47" s="124">
        <f t="shared" si="151"/>
        <v>0</v>
      </c>
      <c r="HN47" s="124">
        <f t="shared" si="151"/>
        <v>0</v>
      </c>
      <c r="HO47" s="124">
        <f t="shared" si="151"/>
        <v>0</v>
      </c>
      <c r="HP47" s="124">
        <f t="shared" si="151"/>
        <v>0</v>
      </c>
      <c r="HQ47" s="124">
        <f t="shared" si="151"/>
        <v>0</v>
      </c>
      <c r="HR47" s="124">
        <f t="shared" si="151"/>
        <v>0</v>
      </c>
      <c r="HS47" s="124">
        <f t="shared" si="151"/>
        <v>0</v>
      </c>
      <c r="HT47" s="124">
        <f t="shared" si="151"/>
        <v>0</v>
      </c>
      <c r="HU47" s="124">
        <f t="shared" si="151"/>
        <v>0</v>
      </c>
      <c r="HV47" s="124">
        <f t="shared" si="151"/>
        <v>0</v>
      </c>
      <c r="HW47" s="124">
        <f t="shared" si="151"/>
        <v>0</v>
      </c>
      <c r="HX47" s="124">
        <f t="shared" si="151"/>
        <v>0</v>
      </c>
      <c r="HY47" s="124">
        <f t="shared" si="151"/>
        <v>0</v>
      </c>
      <c r="HZ47" s="124">
        <f t="shared" si="151"/>
        <v>0</v>
      </c>
      <c r="IA47" s="124">
        <f t="shared" si="151"/>
        <v>0</v>
      </c>
      <c r="IB47" s="124">
        <f t="shared" si="151"/>
        <v>0</v>
      </c>
      <c r="IC47" s="124">
        <f t="shared" si="151"/>
        <v>0</v>
      </c>
      <c r="ID47" s="124">
        <f t="shared" si="151"/>
        <v>0</v>
      </c>
      <c r="IE47" s="124">
        <f t="shared" si="151"/>
        <v>0</v>
      </c>
      <c r="IF47" s="124">
        <f t="shared" si="151"/>
        <v>0</v>
      </c>
      <c r="IG47" s="124">
        <f t="shared" si="151"/>
        <v>0</v>
      </c>
      <c r="IH47" s="124">
        <f t="shared" si="151"/>
        <v>0</v>
      </c>
      <c r="II47" s="124">
        <f t="shared" si="151"/>
        <v>0</v>
      </c>
      <c r="IJ47" s="124">
        <f t="shared" si="151"/>
        <v>0</v>
      </c>
      <c r="IK47" s="124">
        <f t="shared" si="151"/>
        <v>0</v>
      </c>
      <c r="IL47" s="124">
        <f t="shared" si="151"/>
        <v>0</v>
      </c>
      <c r="IM47" s="124">
        <f t="shared" si="151"/>
        <v>0</v>
      </c>
      <c r="IN47" s="124">
        <f t="shared" si="151"/>
        <v>0</v>
      </c>
      <c r="IO47" s="124">
        <f t="shared" si="151"/>
        <v>0</v>
      </c>
      <c r="IP47" s="124">
        <f t="shared" si="151"/>
        <v>0</v>
      </c>
      <c r="IQ47" s="124">
        <f t="shared" si="151"/>
        <v>0</v>
      </c>
      <c r="IR47" s="124">
        <f t="shared" si="151"/>
        <v>0</v>
      </c>
      <c r="IS47" s="124">
        <f t="shared" si="151"/>
        <v>0</v>
      </c>
      <c r="IT47" s="124">
        <f t="shared" si="151"/>
        <v>0</v>
      </c>
      <c r="IU47" s="124">
        <f t="shared" si="151"/>
        <v>0</v>
      </c>
      <c r="IV47" s="124">
        <f t="shared" si="151"/>
        <v>0</v>
      </c>
      <c r="IW47" s="124">
        <f t="shared" si="151"/>
        <v>0</v>
      </c>
      <c r="IX47" s="124">
        <f t="shared" si="151"/>
        <v>0</v>
      </c>
      <c r="IY47" s="124">
        <f t="shared" si="151"/>
        <v>0</v>
      </c>
      <c r="IZ47" s="124">
        <f t="shared" si="151"/>
        <v>0</v>
      </c>
      <c r="JA47" s="124">
        <f t="shared" si="151"/>
        <v>0</v>
      </c>
      <c r="JB47" s="124">
        <f t="shared" si="151"/>
        <v>0</v>
      </c>
      <c r="JC47" s="124">
        <f t="shared" si="151"/>
        <v>0</v>
      </c>
      <c r="JD47" s="124">
        <f t="shared" si="151"/>
        <v>0</v>
      </c>
      <c r="JE47" s="124">
        <f t="shared" si="151"/>
        <v>0</v>
      </c>
      <c r="JF47" s="124">
        <f t="shared" si="151"/>
        <v>0</v>
      </c>
      <c r="JG47" s="124">
        <f t="shared" si="151"/>
        <v>0</v>
      </c>
      <c r="JH47" s="124">
        <f t="shared" si="151"/>
        <v>0</v>
      </c>
      <c r="JI47" s="124">
        <f t="shared" si="151"/>
        <v>0</v>
      </c>
      <c r="JJ47" s="124">
        <f t="shared" si="151"/>
        <v>0</v>
      </c>
      <c r="JK47" s="124">
        <f t="shared" si="151"/>
        <v>0</v>
      </c>
      <c r="JL47" s="124">
        <f t="shared" si="151"/>
        <v>0</v>
      </c>
      <c r="JM47" s="124">
        <f t="shared" si="151"/>
        <v>0</v>
      </c>
      <c r="JN47" s="124">
        <f t="shared" si="151"/>
        <v>0</v>
      </c>
      <c r="JO47" s="124">
        <f t="shared" si="151"/>
        <v>0</v>
      </c>
      <c r="JP47" s="124">
        <f t="shared" si="151"/>
        <v>0</v>
      </c>
      <c r="JQ47" s="124">
        <f t="shared" si="151"/>
        <v>0</v>
      </c>
      <c r="JR47" s="124">
        <f t="shared" si="151"/>
        <v>0</v>
      </c>
      <c r="JS47" s="124">
        <f t="shared" ref="JS47:LH47" si="152">IF(JS$10="",0,JR47+JS27+JS39-JS45)</f>
        <v>0</v>
      </c>
      <c r="JT47" s="124">
        <f t="shared" si="152"/>
        <v>0</v>
      </c>
      <c r="JU47" s="124">
        <f t="shared" si="152"/>
        <v>0</v>
      </c>
      <c r="JV47" s="124">
        <f t="shared" si="152"/>
        <v>0</v>
      </c>
      <c r="JW47" s="124">
        <f t="shared" si="152"/>
        <v>0</v>
      </c>
      <c r="JX47" s="124">
        <f t="shared" si="152"/>
        <v>0</v>
      </c>
      <c r="JY47" s="124">
        <f t="shared" si="152"/>
        <v>0</v>
      </c>
      <c r="JZ47" s="124">
        <f t="shared" si="152"/>
        <v>0</v>
      </c>
      <c r="KA47" s="124">
        <f t="shared" si="152"/>
        <v>0</v>
      </c>
      <c r="KB47" s="124">
        <f t="shared" si="152"/>
        <v>0</v>
      </c>
      <c r="KC47" s="124">
        <f t="shared" si="152"/>
        <v>0</v>
      </c>
      <c r="KD47" s="124">
        <f t="shared" si="152"/>
        <v>0</v>
      </c>
      <c r="KE47" s="124">
        <f t="shared" si="152"/>
        <v>0</v>
      </c>
      <c r="KF47" s="124">
        <f t="shared" si="152"/>
        <v>0</v>
      </c>
      <c r="KG47" s="124">
        <f t="shared" si="152"/>
        <v>0</v>
      </c>
      <c r="KH47" s="124">
        <f t="shared" si="152"/>
        <v>0</v>
      </c>
      <c r="KI47" s="124">
        <f t="shared" si="152"/>
        <v>0</v>
      </c>
      <c r="KJ47" s="124">
        <f t="shared" si="152"/>
        <v>0</v>
      </c>
      <c r="KK47" s="124">
        <f t="shared" si="152"/>
        <v>0</v>
      </c>
      <c r="KL47" s="124">
        <f t="shared" si="152"/>
        <v>0</v>
      </c>
      <c r="KM47" s="124">
        <f t="shared" si="152"/>
        <v>0</v>
      </c>
      <c r="KN47" s="124">
        <f t="shared" si="152"/>
        <v>0</v>
      </c>
      <c r="KO47" s="124">
        <f t="shared" si="152"/>
        <v>0</v>
      </c>
      <c r="KP47" s="124">
        <f t="shared" si="152"/>
        <v>0</v>
      </c>
      <c r="KQ47" s="124">
        <f t="shared" si="152"/>
        <v>0</v>
      </c>
      <c r="KR47" s="124">
        <f t="shared" si="152"/>
        <v>0</v>
      </c>
      <c r="KS47" s="124">
        <f t="shared" si="152"/>
        <v>0</v>
      </c>
      <c r="KT47" s="124">
        <f t="shared" si="152"/>
        <v>0</v>
      </c>
      <c r="KU47" s="124">
        <f t="shared" si="152"/>
        <v>0</v>
      </c>
      <c r="KV47" s="124">
        <f t="shared" si="152"/>
        <v>0</v>
      </c>
      <c r="KW47" s="124">
        <f t="shared" si="152"/>
        <v>0</v>
      </c>
      <c r="KX47" s="124">
        <f t="shared" si="152"/>
        <v>0</v>
      </c>
      <c r="KY47" s="124">
        <f t="shared" si="152"/>
        <v>0</v>
      </c>
      <c r="KZ47" s="124">
        <f t="shared" si="152"/>
        <v>0</v>
      </c>
      <c r="LA47" s="124">
        <f t="shared" si="152"/>
        <v>0</v>
      </c>
      <c r="LB47" s="124">
        <f t="shared" si="152"/>
        <v>0</v>
      </c>
      <c r="LC47" s="124">
        <f t="shared" si="152"/>
        <v>0</v>
      </c>
      <c r="LD47" s="124">
        <f t="shared" si="152"/>
        <v>0</v>
      </c>
      <c r="LE47" s="124">
        <f t="shared" si="152"/>
        <v>0</v>
      </c>
      <c r="LF47" s="124">
        <f t="shared" si="152"/>
        <v>0</v>
      </c>
      <c r="LG47" s="124">
        <f t="shared" si="152"/>
        <v>0</v>
      </c>
      <c r="LH47" s="124">
        <f t="shared" si="152"/>
        <v>0</v>
      </c>
      <c r="LI47" s="6"/>
      <c r="LJ47" s="6"/>
    </row>
    <row r="48" spans="1:322" ht="7.05" customHeight="1" x14ac:dyDescent="0.25">
      <c r="A48" s="6"/>
      <c r="B48" s="6"/>
      <c r="C48" s="6"/>
      <c r="D48" s="6"/>
      <c r="E48" s="116"/>
      <c r="F48" s="6"/>
      <c r="G48" s="6"/>
      <c r="H48" s="6"/>
      <c r="I48" s="6"/>
      <c r="J48" s="6"/>
      <c r="K48" s="117"/>
      <c r="L48" s="6"/>
      <c r="M48" s="118"/>
      <c r="N48" s="6"/>
      <c r="O48" s="119"/>
      <c r="P48" s="6"/>
      <c r="Q48" s="6"/>
      <c r="R48" s="115"/>
      <c r="S48" s="6"/>
      <c r="T48" s="6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  <c r="IW48" s="115"/>
      <c r="IX48" s="115"/>
      <c r="IY48" s="115"/>
      <c r="IZ48" s="115"/>
      <c r="JA48" s="115"/>
      <c r="JB48" s="115"/>
      <c r="JC48" s="115"/>
      <c r="JD48" s="115"/>
      <c r="JE48" s="115"/>
      <c r="JF48" s="115"/>
      <c r="JG48" s="115"/>
      <c r="JH48" s="115"/>
      <c r="JI48" s="115"/>
      <c r="JJ48" s="115"/>
      <c r="JK48" s="115"/>
      <c r="JL48" s="115"/>
      <c r="JM48" s="115"/>
      <c r="JN48" s="115"/>
      <c r="JO48" s="115"/>
      <c r="JP48" s="115"/>
      <c r="JQ48" s="115"/>
      <c r="JR48" s="115"/>
      <c r="JS48" s="115"/>
      <c r="JT48" s="115"/>
      <c r="JU48" s="115"/>
      <c r="JV48" s="115"/>
      <c r="JW48" s="115"/>
      <c r="JX48" s="115"/>
      <c r="JY48" s="115"/>
      <c r="JZ48" s="115"/>
      <c r="KA48" s="115"/>
      <c r="KB48" s="115"/>
      <c r="KC48" s="115"/>
      <c r="KD48" s="115"/>
      <c r="KE48" s="115"/>
      <c r="KF48" s="115"/>
      <c r="KG48" s="115"/>
      <c r="KH48" s="115"/>
      <c r="KI48" s="115"/>
      <c r="KJ48" s="115"/>
      <c r="KK48" s="115"/>
      <c r="KL48" s="115"/>
      <c r="KM48" s="115"/>
      <c r="KN48" s="115"/>
      <c r="KO48" s="115"/>
      <c r="KP48" s="115"/>
      <c r="KQ48" s="115"/>
      <c r="KR48" s="115"/>
      <c r="KS48" s="115"/>
      <c r="KT48" s="115"/>
      <c r="KU48" s="115"/>
      <c r="KV48" s="115"/>
      <c r="KW48" s="115"/>
      <c r="KX48" s="115"/>
      <c r="KY48" s="115"/>
      <c r="KZ48" s="115"/>
      <c r="LA48" s="115"/>
      <c r="LB48" s="115"/>
      <c r="LC48" s="115"/>
      <c r="LD48" s="115"/>
      <c r="LE48" s="115"/>
      <c r="LF48" s="115"/>
      <c r="LG48" s="115"/>
      <c r="LH48" s="115"/>
      <c r="LI48" s="6"/>
      <c r="LJ48" s="6"/>
    </row>
    <row r="49" spans="1:322" x14ac:dyDescent="0.25">
      <c r="A49" s="6"/>
      <c r="B49" s="6"/>
      <c r="C49" s="6"/>
      <c r="D49" s="6"/>
      <c r="E49" s="125" t="str">
        <f>kpi!$E$60</f>
        <v>Начисл. %-нтов по кредиту на конец периода</v>
      </c>
      <c r="F49" s="6"/>
      <c r="G49" s="6"/>
      <c r="H49" s="6"/>
      <c r="I49" s="6"/>
      <c r="J49" s="6"/>
      <c r="K49" s="117" t="str">
        <f>IF($E49="","",INDEX(kpi!$H:$H,SUMIFS(kpi!$B:$B,kpi!$E:$E,$E49)))</f>
        <v>тыс.руб.</v>
      </c>
      <c r="L49" s="6"/>
      <c r="M49" s="118"/>
      <c r="N49" s="6"/>
      <c r="O49" s="119"/>
      <c r="P49" s="6"/>
      <c r="Q49" s="6"/>
      <c r="R49" s="120"/>
      <c r="S49" s="6"/>
      <c r="T49" s="6"/>
      <c r="U49" s="120">
        <f>IF(U$10="",0,SUM($U43:U43)-SUM($U45:U45))</f>
        <v>3.6666666666666665</v>
      </c>
      <c r="V49" s="120">
        <f>IF(V$10="",0,SUM($U43:V43)-SUM($U45:V45))</f>
        <v>18.485852165725046</v>
      </c>
      <c r="W49" s="120">
        <f>IF(W$10="",0,SUM($U43:W43)-SUM($U45:W45))</f>
        <v>50.897787193973642</v>
      </c>
      <c r="X49" s="120">
        <f>IF(X$10="",0,SUM($U43:X43)-SUM($U45:X45))</f>
        <v>108.84546610169494</v>
      </c>
      <c r="Y49" s="120">
        <f>IF(Y$10="",0,SUM($U43:Y43)-SUM($U45:Y45))</f>
        <v>207.20985875706219</v>
      </c>
      <c r="Z49" s="120">
        <f>IF(Z$10="",0,SUM($U43:Z43)-SUM($U45:Z45))</f>
        <v>335.09340395480234</v>
      </c>
      <c r="AA49" s="120">
        <f>IF(AA$10="",0,SUM($U43:AA43)-SUM($U45:AA45))</f>
        <v>517.36376647834277</v>
      </c>
      <c r="AB49" s="120">
        <f>IF(AB$10="",0,SUM($U43:AB43)-SUM($U45:AB45))</f>
        <v>728.31828625235414</v>
      </c>
      <c r="AC49" s="120">
        <f>IF(AC$10="",0,SUM($U43:AC43)-SUM($U45:AC45))</f>
        <v>993.62958568738236</v>
      </c>
      <c r="AD49" s="120">
        <f>IF(AD$10="",0,SUM($U43:AD43)-SUM($U45:AD45))</f>
        <v>1381.6250659133711</v>
      </c>
      <c r="AE49" s="120">
        <f>IF(AE$10="",0,SUM($U43:AE43)-SUM($U45:AE45))</f>
        <v>1010.3680963746481</v>
      </c>
      <c r="AF49" s="120">
        <f>IF(AF$10="",0,SUM($U43:AF43)-SUM($U45:AF45))</f>
        <v>933.08869304038058</v>
      </c>
      <c r="AG49" s="120">
        <f>IF(AG$10="",0,SUM($U43:AG43)-SUM($U45:AG45))</f>
        <v>730.59038856893494</v>
      </c>
      <c r="AH49" s="120">
        <f>IF(AH$10="",0,SUM($U43:AH43)-SUM($U45:AH45))</f>
        <v>440.14960551113427</v>
      </c>
      <c r="AI49" s="120">
        <f>IF(AI$10="",0,SUM($U43:AI43)-SUM($U45:AI45))</f>
        <v>96.717756211644883</v>
      </c>
      <c r="AJ49" s="120">
        <f>IF(AJ$10="",0,SUM($U43:AJ43)-SUM($U45:AJ45))</f>
        <v>0</v>
      </c>
      <c r="AK49" s="120">
        <f>IF(AK$10="",0,SUM($U43:AK43)-SUM($U45:AK45))</f>
        <v>0</v>
      </c>
      <c r="AL49" s="120">
        <f>IF(AL$10="",0,SUM($U43:AL43)-SUM($U45:AL45))</f>
        <v>0</v>
      </c>
      <c r="AM49" s="120">
        <f>IF(AM$10="",0,SUM($U43:AM43)-SUM($U45:AM45))</f>
        <v>0</v>
      </c>
      <c r="AN49" s="120">
        <f>IF(AN$10="",0,SUM($U43:AN43)-SUM($U45:AN45))</f>
        <v>0</v>
      </c>
      <c r="AO49" s="120">
        <f>IF(AO$10="",0,SUM($U43:AO43)-SUM($U45:AO45))</f>
        <v>0</v>
      </c>
      <c r="AP49" s="120">
        <f>IF(AP$10="",0,SUM($U43:AP43)-SUM($U45:AP45))</f>
        <v>31.96653413223612</v>
      </c>
      <c r="AQ49" s="120">
        <f>IF(AQ$10="",0,SUM($U43:AQ43)-SUM($U45:AQ45))</f>
        <v>18.744459295235174</v>
      </c>
      <c r="AR49" s="120">
        <f>IF(AR$10="",0,SUM($U43:AR43)-SUM($U45:AR45))</f>
        <v>0</v>
      </c>
      <c r="AS49" s="120">
        <f>IF(AS$10="",0,SUM($U43:AS43)-SUM($U45:AS45))</f>
        <v>0</v>
      </c>
      <c r="AT49" s="120">
        <f>IF(AT$10="",0,SUM($U43:AT43)-SUM($U45:AT45))</f>
        <v>0</v>
      </c>
      <c r="AU49" s="120">
        <f>IF(AU$10="",0,SUM($U43:AU43)-SUM($U45:AU45))</f>
        <v>0</v>
      </c>
      <c r="AV49" s="120">
        <f>IF(AV$10="",0,SUM($U43:AV43)-SUM($U45:AV45))</f>
        <v>0</v>
      </c>
      <c r="AW49" s="120">
        <f>IF(AW$10="",0,SUM($U43:AW43)-SUM($U45:AW45))</f>
        <v>0</v>
      </c>
      <c r="AX49" s="120">
        <f>IF(AX$10="",0,SUM($U43:AX43)-SUM($U45:AX45))</f>
        <v>0</v>
      </c>
      <c r="AY49" s="120">
        <f>IF(AY$10="",0,SUM($U43:AY43)-SUM($U45:AY45))</f>
        <v>0</v>
      </c>
      <c r="AZ49" s="120">
        <f>IF(AZ$10="",0,SUM($U43:AZ43)-SUM($U45:AZ45))</f>
        <v>0</v>
      </c>
      <c r="BA49" s="120">
        <f>IF(BA$10="",0,SUM($U43:BA43)-SUM($U45:BA45))</f>
        <v>0</v>
      </c>
      <c r="BB49" s="120">
        <f>IF(BB$10="",0,SUM($U43:BB43)-SUM($U45:BB45))</f>
        <v>8.9895984831910027</v>
      </c>
      <c r="BC49" s="120">
        <f>IF(BC$10="",0,SUM($U43:BC43)-SUM($U45:BC45))</f>
        <v>0</v>
      </c>
      <c r="BD49" s="120">
        <f>IF(BD$10="",0,SUM($U43:BD43)-SUM($U45:BD45))</f>
        <v>0</v>
      </c>
      <c r="BE49" s="120">
        <f>IF(BE$10="",0,SUM($U43:BE43)-SUM($U45:BE45))</f>
        <v>0</v>
      </c>
      <c r="BF49" s="120">
        <f>IF(BF$10="",0,SUM($U43:BF43)-SUM($U45:BF45))</f>
        <v>0</v>
      </c>
      <c r="BG49" s="120">
        <f>IF(BG$10="",0,SUM($U43:BG43)-SUM($U45:BG45))</f>
        <v>0</v>
      </c>
      <c r="BH49" s="120">
        <f>IF(BH$10="",0,SUM($U43:BH43)-SUM($U45:BH45))</f>
        <v>0</v>
      </c>
      <c r="BI49" s="120">
        <f>IF(BI$10="",0,SUM($U43:BI43)-SUM($U45:BI45))</f>
        <v>0</v>
      </c>
      <c r="BJ49" s="120">
        <f>IF(BJ$10="",0,SUM($U43:BJ43)-SUM($U45:BJ45))</f>
        <v>0</v>
      </c>
      <c r="BK49" s="120">
        <f>IF(BK$10="",0,SUM($U43:BK43)-SUM($U45:BK45))</f>
        <v>0</v>
      </c>
      <c r="BL49" s="120">
        <f>IF(BL$10="",0,SUM($U43:BL43)-SUM($U45:BL45))</f>
        <v>0</v>
      </c>
      <c r="BM49" s="120">
        <f>IF(BM$10="",0,SUM($U43:BM43)-SUM($U45:BM45))</f>
        <v>0</v>
      </c>
      <c r="BN49" s="120">
        <f>IF(BN$10="",0,SUM($U43:BN43)-SUM($U45:BN45))</f>
        <v>0</v>
      </c>
      <c r="BO49" s="120">
        <f>IF(BO$10="",0,SUM($U43:BO43)-SUM($U45:BO45))</f>
        <v>0</v>
      </c>
      <c r="BP49" s="120">
        <f>IF(BP$10="",0,SUM($U43:BP43)-SUM($U45:BP45))</f>
        <v>0</v>
      </c>
      <c r="BQ49" s="120">
        <f>IF(BQ$10="",0,SUM($U43:BQ43)-SUM($U45:BQ45))</f>
        <v>0</v>
      </c>
      <c r="BR49" s="120">
        <f>IF(BR$10="",0,SUM($U43:BR43)-SUM($U45:BR45))</f>
        <v>0</v>
      </c>
      <c r="BS49" s="120">
        <f>IF(BS$10="",0,SUM($U43:BS43)-SUM($U45:BS45))</f>
        <v>0</v>
      </c>
      <c r="BT49" s="120">
        <f>IF(BT$10="",0,SUM($U43:BT43)-SUM($U45:BT45))</f>
        <v>0</v>
      </c>
      <c r="BU49" s="120">
        <f>IF(BU$10="",0,SUM($U43:BU43)-SUM($U45:BU45))</f>
        <v>0</v>
      </c>
      <c r="BV49" s="120">
        <f>IF(BV$10="",0,SUM($U43:BV43)-SUM($U45:BV45))</f>
        <v>0</v>
      </c>
      <c r="BW49" s="120">
        <f>IF(BW$10="",0,SUM($U43:BW43)-SUM($U45:BW45))</f>
        <v>0</v>
      </c>
      <c r="BX49" s="120">
        <f>IF(BX$10="",0,SUM($U43:BX43)-SUM($U45:BX45))</f>
        <v>0</v>
      </c>
      <c r="BY49" s="120">
        <f>IF(BY$10="",0,SUM($U43:BY43)-SUM($U45:BY45))</f>
        <v>0</v>
      </c>
      <c r="BZ49" s="120">
        <f>IF(BZ$10="",0,SUM($U43:BZ43)-SUM($U45:BZ45))</f>
        <v>0</v>
      </c>
      <c r="CA49" s="120">
        <f>IF(CA$10="",0,SUM($U43:CA43)-SUM($U45:CA45))</f>
        <v>0</v>
      </c>
      <c r="CB49" s="120">
        <f>IF(CB$10="",0,SUM($U43:CB43)-SUM($U45:CB45))</f>
        <v>0</v>
      </c>
      <c r="CC49" s="120">
        <f>IF(CC$10="",0,SUM($U43:CC43)-SUM($U45:CC45))</f>
        <v>0</v>
      </c>
      <c r="CD49" s="120">
        <f>IF(CD$10="",0,SUM($U43:CD43)-SUM($U45:CD45))</f>
        <v>0</v>
      </c>
      <c r="CE49" s="120">
        <f>IF(CE$10="",0,SUM($U43:CE43)-SUM($U45:CE45))</f>
        <v>0</v>
      </c>
      <c r="CF49" s="120">
        <f>IF(CF$10="",0,SUM($U43:CF43)-SUM($U45:CF45))</f>
        <v>0</v>
      </c>
      <c r="CG49" s="120">
        <f>IF(CG$10="",0,SUM($U43:CG43)-SUM($U45:CG45))</f>
        <v>0</v>
      </c>
      <c r="CH49" s="120">
        <f>IF(CH$10="",0,SUM($U43:CH43)-SUM($U45:CH45))</f>
        <v>0</v>
      </c>
      <c r="CI49" s="120">
        <f>IF(CI$10="",0,SUM($U43:CI43)-SUM($U45:CI45))</f>
        <v>0</v>
      </c>
      <c r="CJ49" s="120">
        <f>IF(CJ$10="",0,SUM($U43:CJ43)-SUM($U45:CJ45))</f>
        <v>0</v>
      </c>
      <c r="CK49" s="120">
        <f>IF(CK$10="",0,SUM($U43:CK43)-SUM($U45:CK45))</f>
        <v>0</v>
      </c>
      <c r="CL49" s="120">
        <f>IF(CL$10="",0,SUM($U43:CL43)-SUM($U45:CL45))</f>
        <v>0</v>
      </c>
      <c r="CM49" s="120">
        <f>IF(CM$10="",0,SUM($U43:CM43)-SUM($U45:CM45))</f>
        <v>0</v>
      </c>
      <c r="CN49" s="120">
        <f>IF(CN$10="",0,SUM($U43:CN43)-SUM($U45:CN45))</f>
        <v>0</v>
      </c>
      <c r="CO49" s="120">
        <f>IF(CO$10="",0,SUM($U43:CO43)-SUM($U45:CO45))</f>
        <v>0</v>
      </c>
      <c r="CP49" s="120">
        <f>IF(CP$10="",0,SUM($U43:CP43)-SUM($U45:CP45))</f>
        <v>0</v>
      </c>
      <c r="CQ49" s="120">
        <f>IF(CQ$10="",0,SUM($U43:CQ43)-SUM($U45:CQ45))</f>
        <v>0</v>
      </c>
      <c r="CR49" s="120">
        <f>IF(CR$10="",0,SUM($U43:CR43)-SUM($U45:CR45))</f>
        <v>0</v>
      </c>
      <c r="CS49" s="120">
        <f>IF(CS$10="",0,SUM($U43:CS43)-SUM($U45:CS45))</f>
        <v>0</v>
      </c>
      <c r="CT49" s="120">
        <f>IF(CT$10="",0,SUM($U43:CT43)-SUM($U45:CT45))</f>
        <v>0</v>
      </c>
      <c r="CU49" s="120">
        <f>IF(CU$10="",0,SUM($U43:CU43)-SUM($U45:CU45))</f>
        <v>0</v>
      </c>
      <c r="CV49" s="120">
        <f>IF(CV$10="",0,SUM($U43:CV43)-SUM($U45:CV45))</f>
        <v>0</v>
      </c>
      <c r="CW49" s="120">
        <f>IF(CW$10="",0,SUM($U43:CW43)-SUM($U45:CW45))</f>
        <v>0</v>
      </c>
      <c r="CX49" s="120">
        <f>IF(CX$10="",0,SUM($U43:CX43)-SUM($U45:CX45))</f>
        <v>0</v>
      </c>
      <c r="CY49" s="120">
        <f>IF(CY$10="",0,SUM($U43:CY43)-SUM($U45:CY45))</f>
        <v>0</v>
      </c>
      <c r="CZ49" s="120">
        <f>IF(CZ$10="",0,SUM($U43:CZ43)-SUM($U45:CZ45))</f>
        <v>0</v>
      </c>
      <c r="DA49" s="120">
        <f>IF(DA$10="",0,SUM($U43:DA43)-SUM($U45:DA45))</f>
        <v>0</v>
      </c>
      <c r="DB49" s="120">
        <f>IF(DB$10="",0,SUM($U43:DB43)-SUM($U45:DB45))</f>
        <v>0</v>
      </c>
      <c r="DC49" s="120">
        <f>IF(DC$10="",0,SUM($U43:DC43)-SUM($U45:DC45))</f>
        <v>0</v>
      </c>
      <c r="DD49" s="120">
        <f>IF(DD$10="",0,SUM($U43:DD43)-SUM($U45:DD45))</f>
        <v>0</v>
      </c>
      <c r="DE49" s="120">
        <f>IF(DE$10="",0,SUM($U43:DE43)-SUM($U45:DE45))</f>
        <v>0</v>
      </c>
      <c r="DF49" s="120">
        <f>IF(DF$10="",0,SUM($U43:DF43)-SUM($U45:DF45))</f>
        <v>0</v>
      </c>
      <c r="DG49" s="120">
        <f>IF(DG$10="",0,SUM($U43:DG43)-SUM($U45:DG45))</f>
        <v>0</v>
      </c>
      <c r="DH49" s="120">
        <f>IF(DH$10="",0,SUM($U43:DH43)-SUM($U45:DH45))</f>
        <v>0</v>
      </c>
      <c r="DI49" s="120">
        <f>IF(DI$10="",0,SUM($U43:DI43)-SUM($U45:DI45))</f>
        <v>0</v>
      </c>
      <c r="DJ49" s="120">
        <f>IF(DJ$10="",0,SUM($U43:DJ43)-SUM($U45:DJ45))</f>
        <v>0</v>
      </c>
      <c r="DK49" s="120">
        <f>IF(DK$10="",0,SUM($U43:DK43)-SUM($U45:DK45))</f>
        <v>0</v>
      </c>
      <c r="DL49" s="120">
        <f>IF(DL$10="",0,SUM($U43:DL43)-SUM($U45:DL45))</f>
        <v>0</v>
      </c>
      <c r="DM49" s="120">
        <f>IF(DM$10="",0,SUM($U43:DM43)-SUM($U45:DM45))</f>
        <v>0</v>
      </c>
      <c r="DN49" s="120">
        <f>IF(DN$10="",0,SUM($U43:DN43)-SUM($U45:DN45))</f>
        <v>0</v>
      </c>
      <c r="DO49" s="120">
        <f>IF(DO$10="",0,SUM($U43:DO43)-SUM($U45:DO45))</f>
        <v>0</v>
      </c>
      <c r="DP49" s="120">
        <f>IF(DP$10="",0,SUM($U43:DP43)-SUM($U45:DP45))</f>
        <v>0</v>
      </c>
      <c r="DQ49" s="120">
        <f>IF(DQ$10="",0,SUM($U43:DQ43)-SUM($U45:DQ45))</f>
        <v>0</v>
      </c>
      <c r="DR49" s="120">
        <f>IF(DR$10="",0,SUM($U43:DR43)-SUM($U45:DR45))</f>
        <v>0</v>
      </c>
      <c r="DS49" s="120">
        <f>IF(DS$10="",0,SUM($U43:DS43)-SUM($U45:DS45))</f>
        <v>0</v>
      </c>
      <c r="DT49" s="120">
        <f>IF(DT$10="",0,SUM($U43:DT43)-SUM($U45:DT45))</f>
        <v>0</v>
      </c>
      <c r="DU49" s="120">
        <f>IF(DU$10="",0,SUM($U43:DU43)-SUM($U45:DU45))</f>
        <v>0</v>
      </c>
      <c r="DV49" s="120">
        <f>IF(DV$10="",0,SUM($U43:DV43)-SUM($U45:DV45))</f>
        <v>0</v>
      </c>
      <c r="DW49" s="120">
        <f>IF(DW$10="",0,SUM($U43:DW43)-SUM($U45:DW45))</f>
        <v>0</v>
      </c>
      <c r="DX49" s="120">
        <f>IF(DX$10="",0,SUM($U43:DX43)-SUM($U45:DX45))</f>
        <v>0</v>
      </c>
      <c r="DY49" s="120">
        <f>IF(DY$10="",0,SUM($U43:DY43)-SUM($U45:DY45))</f>
        <v>0</v>
      </c>
      <c r="DZ49" s="120">
        <f>IF(DZ$10="",0,SUM($U43:DZ43)-SUM($U45:DZ45))</f>
        <v>0</v>
      </c>
      <c r="EA49" s="120">
        <f>IF(EA$10="",0,SUM($U43:EA43)-SUM($U45:EA45))</f>
        <v>0</v>
      </c>
      <c r="EB49" s="120">
        <f>IF(EB$10="",0,SUM($U43:EB43)-SUM($U45:EB45))</f>
        <v>0</v>
      </c>
      <c r="EC49" s="120">
        <f>IF(EC$10="",0,SUM($U43:EC43)-SUM($U45:EC45))</f>
        <v>0</v>
      </c>
      <c r="ED49" s="120">
        <f>IF(ED$10="",0,SUM($U43:ED43)-SUM($U45:ED45))</f>
        <v>0</v>
      </c>
      <c r="EE49" s="120">
        <f>IF(EE$10="",0,SUM($U43:EE43)-SUM($U45:EE45))</f>
        <v>0</v>
      </c>
      <c r="EF49" s="120">
        <f>IF(EF$10="",0,SUM($U43:EF43)-SUM($U45:EF45))</f>
        <v>0</v>
      </c>
      <c r="EG49" s="120">
        <f>IF(EG$10="",0,SUM($U43:EG43)-SUM($U45:EG45))</f>
        <v>0</v>
      </c>
      <c r="EH49" s="120">
        <f>IF(EH$10="",0,SUM($U43:EH43)-SUM($U45:EH45))</f>
        <v>0</v>
      </c>
      <c r="EI49" s="120">
        <f>IF(EI$10="",0,SUM($U43:EI43)-SUM($U45:EI45))</f>
        <v>0</v>
      </c>
      <c r="EJ49" s="120">
        <f>IF(EJ$10="",0,SUM($U43:EJ43)-SUM($U45:EJ45))</f>
        <v>0</v>
      </c>
      <c r="EK49" s="120">
        <f>IF(EK$10="",0,SUM($U43:EK43)-SUM($U45:EK45))</f>
        <v>0</v>
      </c>
      <c r="EL49" s="120">
        <f>IF(EL$10="",0,SUM($U43:EL43)-SUM($U45:EL45))</f>
        <v>0</v>
      </c>
      <c r="EM49" s="120">
        <f>IF(EM$10="",0,SUM($U43:EM43)-SUM($U45:EM45))</f>
        <v>0</v>
      </c>
      <c r="EN49" s="120">
        <f>IF(EN$10="",0,SUM($U43:EN43)-SUM($U45:EN45))</f>
        <v>0</v>
      </c>
      <c r="EO49" s="120">
        <f>IF(EO$10="",0,SUM($U43:EO43)-SUM($U45:EO45))</f>
        <v>0</v>
      </c>
      <c r="EP49" s="120">
        <f>IF(EP$10="",0,SUM($U43:EP43)-SUM($U45:EP45))</f>
        <v>0</v>
      </c>
      <c r="EQ49" s="120">
        <f>IF(EQ$10="",0,SUM($U43:EQ43)-SUM($U45:EQ45))</f>
        <v>0</v>
      </c>
      <c r="ER49" s="120">
        <f>IF(ER$10="",0,SUM($U43:ER43)-SUM($U45:ER45))</f>
        <v>0</v>
      </c>
      <c r="ES49" s="120">
        <f>IF(ES$10="",0,SUM($U43:ES43)-SUM($U45:ES45))</f>
        <v>0</v>
      </c>
      <c r="ET49" s="120">
        <f>IF(ET$10="",0,SUM($U43:ET43)-SUM($U45:ET45))</f>
        <v>0</v>
      </c>
      <c r="EU49" s="120">
        <f>IF(EU$10="",0,SUM($U43:EU43)-SUM($U45:EU45))</f>
        <v>0</v>
      </c>
      <c r="EV49" s="120">
        <f>IF(EV$10="",0,SUM($U43:EV43)-SUM($U45:EV45))</f>
        <v>0</v>
      </c>
      <c r="EW49" s="120">
        <f>IF(EW$10="",0,SUM($U43:EW43)-SUM($U45:EW45))</f>
        <v>0</v>
      </c>
      <c r="EX49" s="120">
        <f>IF(EX$10="",0,SUM($U43:EX43)-SUM($U45:EX45))</f>
        <v>0</v>
      </c>
      <c r="EY49" s="120">
        <f>IF(EY$10="",0,SUM($U43:EY43)-SUM($U45:EY45))</f>
        <v>0</v>
      </c>
      <c r="EZ49" s="120">
        <f>IF(EZ$10="",0,SUM($U43:EZ43)-SUM($U45:EZ45))</f>
        <v>0</v>
      </c>
      <c r="FA49" s="120">
        <f>IF(FA$10="",0,SUM($U43:FA43)-SUM($U45:FA45))</f>
        <v>0</v>
      </c>
      <c r="FB49" s="120">
        <f>IF(FB$10="",0,SUM($U43:FB43)-SUM($U45:FB45))</f>
        <v>0</v>
      </c>
      <c r="FC49" s="120">
        <f>IF(FC$10="",0,SUM($U43:FC43)-SUM($U45:FC45))</f>
        <v>0</v>
      </c>
      <c r="FD49" s="120">
        <f>IF(FD$10="",0,SUM($U43:FD43)-SUM($U45:FD45))</f>
        <v>0</v>
      </c>
      <c r="FE49" s="120">
        <f>IF(FE$10="",0,SUM($U43:FE43)-SUM($U45:FE45))</f>
        <v>0</v>
      </c>
      <c r="FF49" s="120">
        <f>IF(FF$10="",0,SUM($U43:FF43)-SUM($U45:FF45))</f>
        <v>0</v>
      </c>
      <c r="FG49" s="120">
        <f>IF(FG$10="",0,SUM($U43:FG43)-SUM($U45:FG45))</f>
        <v>0</v>
      </c>
      <c r="FH49" s="120">
        <f>IF(FH$10="",0,SUM($U43:FH43)-SUM($U45:FH45))</f>
        <v>0</v>
      </c>
      <c r="FI49" s="120">
        <f>IF(FI$10="",0,SUM($U43:FI43)-SUM($U45:FI45))</f>
        <v>0</v>
      </c>
      <c r="FJ49" s="120">
        <f>IF(FJ$10="",0,SUM($U43:FJ43)-SUM($U45:FJ45))</f>
        <v>0</v>
      </c>
      <c r="FK49" s="120">
        <f>IF(FK$10="",0,SUM($U43:FK43)-SUM($U45:FK45))</f>
        <v>0</v>
      </c>
      <c r="FL49" s="120">
        <f>IF(FL$10="",0,SUM($U43:FL43)-SUM($U45:FL45))</f>
        <v>0</v>
      </c>
      <c r="FM49" s="120">
        <f>IF(FM$10="",0,SUM($U43:FM43)-SUM($U45:FM45))</f>
        <v>0</v>
      </c>
      <c r="FN49" s="120">
        <f>IF(FN$10="",0,SUM($U43:FN43)-SUM($U45:FN45))</f>
        <v>0</v>
      </c>
      <c r="FO49" s="120">
        <f>IF(FO$10="",0,SUM($U43:FO43)-SUM($U45:FO45))</f>
        <v>0</v>
      </c>
      <c r="FP49" s="120">
        <f>IF(FP$10="",0,SUM($U43:FP43)-SUM($U45:FP45))</f>
        <v>0</v>
      </c>
      <c r="FQ49" s="120">
        <f>IF(FQ$10="",0,SUM($U43:FQ43)-SUM($U45:FQ45))</f>
        <v>0</v>
      </c>
      <c r="FR49" s="120">
        <f>IF(FR$10="",0,SUM($U43:FR43)-SUM($U45:FR45))</f>
        <v>0</v>
      </c>
      <c r="FS49" s="120">
        <f>IF(FS$10="",0,SUM($U43:FS43)-SUM($U45:FS45))</f>
        <v>0</v>
      </c>
      <c r="FT49" s="120">
        <f>IF(FT$10="",0,SUM($U43:FT43)-SUM($U45:FT45))</f>
        <v>0</v>
      </c>
      <c r="FU49" s="120">
        <f>IF(FU$10="",0,SUM($U43:FU43)-SUM($U45:FU45))</f>
        <v>0</v>
      </c>
      <c r="FV49" s="120">
        <f>IF(FV$10="",0,SUM($U43:FV43)-SUM($U45:FV45))</f>
        <v>0</v>
      </c>
      <c r="FW49" s="120">
        <f>IF(FW$10="",0,SUM($U43:FW43)-SUM($U45:FW45))</f>
        <v>0</v>
      </c>
      <c r="FX49" s="120">
        <f>IF(FX$10="",0,SUM($U43:FX43)-SUM($U45:FX45))</f>
        <v>0</v>
      </c>
      <c r="FY49" s="120">
        <f>IF(FY$10="",0,SUM($U43:FY43)-SUM($U45:FY45))</f>
        <v>0</v>
      </c>
      <c r="FZ49" s="120">
        <f>IF(FZ$10="",0,SUM($U43:FZ43)-SUM($U45:FZ45))</f>
        <v>0</v>
      </c>
      <c r="GA49" s="120">
        <f>IF(GA$10="",0,SUM($U43:GA43)-SUM($U45:GA45))</f>
        <v>0</v>
      </c>
      <c r="GB49" s="120">
        <f>IF(GB$10="",0,SUM($U43:GB43)-SUM($U45:GB45))</f>
        <v>0</v>
      </c>
      <c r="GC49" s="120">
        <f>IF(GC$10="",0,SUM($U43:GC43)-SUM($U45:GC45))</f>
        <v>0</v>
      </c>
      <c r="GD49" s="120">
        <f>IF(GD$10="",0,SUM($U43:GD43)-SUM($U45:GD45))</f>
        <v>0</v>
      </c>
      <c r="GE49" s="120">
        <f>IF(GE$10="",0,SUM($U43:GE43)-SUM($U45:GE45))</f>
        <v>0</v>
      </c>
      <c r="GF49" s="120">
        <f>IF(GF$10="",0,SUM($U43:GF43)-SUM($U45:GF45))</f>
        <v>0</v>
      </c>
      <c r="GG49" s="120">
        <f>IF(GG$10="",0,SUM($U43:GG43)-SUM($U45:GG45))</f>
        <v>0</v>
      </c>
      <c r="GH49" s="120">
        <f>IF(GH$10="",0,SUM($U43:GH43)-SUM($U45:GH45))</f>
        <v>0</v>
      </c>
      <c r="GI49" s="120">
        <f>IF(GI$10="",0,SUM($U43:GI43)-SUM($U45:GI45))</f>
        <v>0</v>
      </c>
      <c r="GJ49" s="120">
        <f>IF(GJ$10="",0,SUM($U43:GJ43)-SUM($U45:GJ45))</f>
        <v>0</v>
      </c>
      <c r="GK49" s="120">
        <f>IF(GK$10="",0,SUM($U43:GK43)-SUM($U45:GK45))</f>
        <v>0</v>
      </c>
      <c r="GL49" s="120">
        <f>IF(GL$10="",0,SUM($U43:GL43)-SUM($U45:GL45))</f>
        <v>0</v>
      </c>
      <c r="GM49" s="120">
        <f>IF(GM$10="",0,SUM($U43:GM43)-SUM($U45:GM45))</f>
        <v>0</v>
      </c>
      <c r="GN49" s="120">
        <f>IF(GN$10="",0,SUM($U43:GN43)-SUM($U45:GN45))</f>
        <v>0</v>
      </c>
      <c r="GO49" s="120">
        <f>IF(GO$10="",0,SUM($U43:GO43)-SUM($U45:GO45))</f>
        <v>0</v>
      </c>
      <c r="GP49" s="120">
        <f>IF(GP$10="",0,SUM($U43:GP43)-SUM($U45:GP45))</f>
        <v>0</v>
      </c>
      <c r="GQ49" s="120">
        <f>IF(GQ$10="",0,SUM($U43:GQ43)-SUM($U45:GQ45))</f>
        <v>0</v>
      </c>
      <c r="GR49" s="120">
        <f>IF(GR$10="",0,SUM($U43:GR43)-SUM($U45:GR45))</f>
        <v>0</v>
      </c>
      <c r="GS49" s="120">
        <f>IF(GS$10="",0,SUM($U43:GS43)-SUM($U45:GS45))</f>
        <v>0</v>
      </c>
      <c r="GT49" s="120">
        <f>IF(GT$10="",0,SUM($U43:GT43)-SUM($U45:GT45))</f>
        <v>0</v>
      </c>
      <c r="GU49" s="120">
        <f>IF(GU$10="",0,SUM($U43:GU43)-SUM($U45:GU45))</f>
        <v>0</v>
      </c>
      <c r="GV49" s="120">
        <f>IF(GV$10="",0,SUM($U43:GV43)-SUM($U45:GV45))</f>
        <v>0</v>
      </c>
      <c r="GW49" s="120">
        <f>IF(GW$10="",0,SUM($U43:GW43)-SUM($U45:GW45))</f>
        <v>0</v>
      </c>
      <c r="GX49" s="120">
        <f>IF(GX$10="",0,SUM($U43:GX43)-SUM($U45:GX45))</f>
        <v>0</v>
      </c>
      <c r="GY49" s="120">
        <f>IF(GY$10="",0,SUM($U43:GY43)-SUM($U45:GY45))</f>
        <v>0</v>
      </c>
      <c r="GZ49" s="120">
        <f>IF(GZ$10="",0,SUM($U43:GZ43)-SUM($U45:GZ45))</f>
        <v>0</v>
      </c>
      <c r="HA49" s="120">
        <f>IF(HA$10="",0,SUM($U43:HA43)-SUM($U45:HA45))</f>
        <v>0</v>
      </c>
      <c r="HB49" s="120">
        <f>IF(HB$10="",0,SUM($U43:HB43)-SUM($U45:HB45))</f>
        <v>0</v>
      </c>
      <c r="HC49" s="120">
        <f>IF(HC$10="",0,SUM($U43:HC43)-SUM($U45:HC45))</f>
        <v>0</v>
      </c>
      <c r="HD49" s="120">
        <f>IF(HD$10="",0,SUM($U43:HD43)-SUM($U45:HD45))</f>
        <v>0</v>
      </c>
      <c r="HE49" s="120">
        <f>IF(HE$10="",0,SUM($U43:HE43)-SUM($U45:HE45))</f>
        <v>0</v>
      </c>
      <c r="HF49" s="120">
        <f>IF(HF$10="",0,SUM($U43:HF43)-SUM($U45:HF45))</f>
        <v>0</v>
      </c>
      <c r="HG49" s="120">
        <f>IF(HG$10="",0,SUM($U43:HG43)-SUM($U45:HG45))</f>
        <v>0</v>
      </c>
      <c r="HH49" s="120">
        <f>IF(HH$10="",0,SUM($U43:HH43)-SUM($U45:HH45))</f>
        <v>0</v>
      </c>
      <c r="HI49" s="120">
        <f>IF(HI$10="",0,SUM($U43:HI43)-SUM($U45:HI45))</f>
        <v>0</v>
      </c>
      <c r="HJ49" s="120">
        <f>IF(HJ$10="",0,SUM($U43:HJ43)-SUM($U45:HJ45))</f>
        <v>0</v>
      </c>
      <c r="HK49" s="120">
        <f>IF(HK$10="",0,SUM($U43:HK43)-SUM($U45:HK45))</f>
        <v>0</v>
      </c>
      <c r="HL49" s="120">
        <f>IF(HL$10="",0,SUM($U43:HL43)-SUM($U45:HL45))</f>
        <v>0</v>
      </c>
      <c r="HM49" s="120">
        <f>IF(HM$10="",0,SUM($U43:HM43)-SUM($U45:HM45))</f>
        <v>0</v>
      </c>
      <c r="HN49" s="120">
        <f>IF(HN$10="",0,SUM($U43:HN43)-SUM($U45:HN45))</f>
        <v>0</v>
      </c>
      <c r="HO49" s="120">
        <f>IF(HO$10="",0,SUM($U43:HO43)-SUM($U45:HO45))</f>
        <v>0</v>
      </c>
      <c r="HP49" s="120">
        <f>IF(HP$10="",0,SUM($U43:HP43)-SUM($U45:HP45))</f>
        <v>0</v>
      </c>
      <c r="HQ49" s="120">
        <f>IF(HQ$10="",0,SUM($U43:HQ43)-SUM($U45:HQ45))</f>
        <v>0</v>
      </c>
      <c r="HR49" s="120">
        <f>IF(HR$10="",0,SUM($U43:HR43)-SUM($U45:HR45))</f>
        <v>0</v>
      </c>
      <c r="HS49" s="120">
        <f>IF(HS$10="",0,SUM($U43:HS43)-SUM($U45:HS45))</f>
        <v>0</v>
      </c>
      <c r="HT49" s="120">
        <f>IF(HT$10="",0,SUM($U43:HT43)-SUM($U45:HT45))</f>
        <v>0</v>
      </c>
      <c r="HU49" s="120">
        <f>IF(HU$10="",0,SUM($U43:HU43)-SUM($U45:HU45))</f>
        <v>0</v>
      </c>
      <c r="HV49" s="120">
        <f>IF(HV$10="",0,SUM($U43:HV43)-SUM($U45:HV45))</f>
        <v>0</v>
      </c>
      <c r="HW49" s="120">
        <f>IF(HW$10="",0,SUM($U43:HW43)-SUM($U45:HW45))</f>
        <v>0</v>
      </c>
      <c r="HX49" s="120">
        <f>IF(HX$10="",0,SUM($U43:HX43)-SUM($U45:HX45))</f>
        <v>0</v>
      </c>
      <c r="HY49" s="120">
        <f>IF(HY$10="",0,SUM($U43:HY43)-SUM($U45:HY45))</f>
        <v>0</v>
      </c>
      <c r="HZ49" s="120">
        <f>IF(HZ$10="",0,SUM($U43:HZ43)-SUM($U45:HZ45))</f>
        <v>0</v>
      </c>
      <c r="IA49" s="120">
        <f>IF(IA$10="",0,SUM($U43:IA43)-SUM($U45:IA45))</f>
        <v>0</v>
      </c>
      <c r="IB49" s="120">
        <f>IF(IB$10="",0,SUM($U43:IB43)-SUM($U45:IB45))</f>
        <v>0</v>
      </c>
      <c r="IC49" s="120">
        <f>IF(IC$10="",0,SUM($U43:IC43)-SUM($U45:IC45))</f>
        <v>0</v>
      </c>
      <c r="ID49" s="120">
        <f>IF(ID$10="",0,SUM($U43:ID43)-SUM($U45:ID45))</f>
        <v>0</v>
      </c>
      <c r="IE49" s="120">
        <f>IF(IE$10="",0,SUM($U43:IE43)-SUM($U45:IE45))</f>
        <v>0</v>
      </c>
      <c r="IF49" s="120">
        <f>IF(IF$10="",0,SUM($U43:IF43)-SUM($U45:IF45))</f>
        <v>0</v>
      </c>
      <c r="IG49" s="120">
        <f>IF(IG$10="",0,SUM($U43:IG43)-SUM($U45:IG45))</f>
        <v>0</v>
      </c>
      <c r="IH49" s="120">
        <f>IF(IH$10="",0,SUM($U43:IH43)-SUM($U45:IH45))</f>
        <v>0</v>
      </c>
      <c r="II49" s="120">
        <f>IF(II$10="",0,SUM($U43:II43)-SUM($U45:II45))</f>
        <v>0</v>
      </c>
      <c r="IJ49" s="120">
        <f>IF(IJ$10="",0,SUM($U43:IJ43)-SUM($U45:IJ45))</f>
        <v>0</v>
      </c>
      <c r="IK49" s="120">
        <f>IF(IK$10="",0,SUM($U43:IK43)-SUM($U45:IK45))</f>
        <v>0</v>
      </c>
      <c r="IL49" s="120">
        <f>IF(IL$10="",0,SUM($U43:IL43)-SUM($U45:IL45))</f>
        <v>0</v>
      </c>
      <c r="IM49" s="120">
        <f>IF(IM$10="",0,SUM($U43:IM43)-SUM($U45:IM45))</f>
        <v>0</v>
      </c>
      <c r="IN49" s="120">
        <f>IF(IN$10="",0,SUM($U43:IN43)-SUM($U45:IN45))</f>
        <v>0</v>
      </c>
      <c r="IO49" s="120">
        <f>IF(IO$10="",0,SUM($U43:IO43)-SUM($U45:IO45))</f>
        <v>0</v>
      </c>
      <c r="IP49" s="120">
        <f>IF(IP$10="",0,SUM($U43:IP43)-SUM($U45:IP45))</f>
        <v>0</v>
      </c>
      <c r="IQ49" s="120">
        <f>IF(IQ$10="",0,SUM($U43:IQ43)-SUM($U45:IQ45))</f>
        <v>0</v>
      </c>
      <c r="IR49" s="120">
        <f>IF(IR$10="",0,SUM($U43:IR43)-SUM($U45:IR45))</f>
        <v>0</v>
      </c>
      <c r="IS49" s="120">
        <f>IF(IS$10="",0,SUM($U43:IS43)-SUM($U45:IS45))</f>
        <v>0</v>
      </c>
      <c r="IT49" s="120">
        <f>IF(IT$10="",0,SUM($U43:IT43)-SUM($U45:IT45))</f>
        <v>0</v>
      </c>
      <c r="IU49" s="120">
        <f>IF(IU$10="",0,SUM($U43:IU43)-SUM($U45:IU45))</f>
        <v>0</v>
      </c>
      <c r="IV49" s="120">
        <f>IF(IV$10="",0,SUM($U43:IV43)-SUM($U45:IV45))</f>
        <v>0</v>
      </c>
      <c r="IW49" s="120">
        <f>IF(IW$10="",0,SUM($U43:IW43)-SUM($U45:IW45))</f>
        <v>0</v>
      </c>
      <c r="IX49" s="120">
        <f>IF(IX$10="",0,SUM($U43:IX43)-SUM($U45:IX45))</f>
        <v>0</v>
      </c>
      <c r="IY49" s="120">
        <f>IF(IY$10="",0,SUM($U43:IY43)-SUM($U45:IY45))</f>
        <v>0</v>
      </c>
      <c r="IZ49" s="120">
        <f>IF(IZ$10="",0,SUM($U43:IZ43)-SUM($U45:IZ45))</f>
        <v>0</v>
      </c>
      <c r="JA49" s="120">
        <f>IF(JA$10="",0,SUM($U43:JA43)-SUM($U45:JA45))</f>
        <v>0</v>
      </c>
      <c r="JB49" s="120">
        <f>IF(JB$10="",0,SUM($U43:JB43)-SUM($U45:JB45))</f>
        <v>0</v>
      </c>
      <c r="JC49" s="120">
        <f>IF(JC$10="",0,SUM($U43:JC43)-SUM($U45:JC45))</f>
        <v>0</v>
      </c>
      <c r="JD49" s="120">
        <f>IF(JD$10="",0,SUM($U43:JD43)-SUM($U45:JD45))</f>
        <v>0</v>
      </c>
      <c r="JE49" s="120">
        <f>IF(JE$10="",0,SUM($U43:JE43)-SUM($U45:JE45))</f>
        <v>0</v>
      </c>
      <c r="JF49" s="120">
        <f>IF(JF$10="",0,SUM($U43:JF43)-SUM($U45:JF45))</f>
        <v>0</v>
      </c>
      <c r="JG49" s="120">
        <f>IF(JG$10="",0,SUM($U43:JG43)-SUM($U45:JG45))</f>
        <v>0</v>
      </c>
      <c r="JH49" s="120">
        <f>IF(JH$10="",0,SUM($U43:JH43)-SUM($U45:JH45))</f>
        <v>0</v>
      </c>
      <c r="JI49" s="120">
        <f>IF(JI$10="",0,SUM($U43:JI43)-SUM($U45:JI45))</f>
        <v>0</v>
      </c>
      <c r="JJ49" s="120">
        <f>IF(JJ$10="",0,SUM($U43:JJ43)-SUM($U45:JJ45))</f>
        <v>0</v>
      </c>
      <c r="JK49" s="120">
        <f>IF(JK$10="",0,SUM($U43:JK43)-SUM($U45:JK45))</f>
        <v>0</v>
      </c>
      <c r="JL49" s="120">
        <f>IF(JL$10="",0,SUM($U43:JL43)-SUM($U45:JL45))</f>
        <v>0</v>
      </c>
      <c r="JM49" s="120">
        <f>IF(JM$10="",0,SUM($U43:JM43)-SUM($U45:JM45))</f>
        <v>0</v>
      </c>
      <c r="JN49" s="120">
        <f>IF(JN$10="",0,SUM($U43:JN43)-SUM($U45:JN45))</f>
        <v>0</v>
      </c>
      <c r="JO49" s="120">
        <f>IF(JO$10="",0,SUM($U43:JO43)-SUM($U45:JO45))</f>
        <v>0</v>
      </c>
      <c r="JP49" s="120">
        <f>IF(JP$10="",0,SUM($U43:JP43)-SUM($U45:JP45))</f>
        <v>0</v>
      </c>
      <c r="JQ49" s="120">
        <f>IF(JQ$10="",0,SUM($U43:JQ43)-SUM($U45:JQ45))</f>
        <v>0</v>
      </c>
      <c r="JR49" s="120">
        <f>IF(JR$10="",0,SUM($U43:JR43)-SUM($U45:JR45))</f>
        <v>0</v>
      </c>
      <c r="JS49" s="120">
        <f>IF(JS$10="",0,SUM($U43:JS43)-SUM($U45:JS45))</f>
        <v>0</v>
      </c>
      <c r="JT49" s="120">
        <f>IF(JT$10="",0,SUM($U43:JT43)-SUM($U45:JT45))</f>
        <v>0</v>
      </c>
      <c r="JU49" s="120">
        <f>IF(JU$10="",0,SUM($U43:JU43)-SUM($U45:JU45))</f>
        <v>0</v>
      </c>
      <c r="JV49" s="120">
        <f>IF(JV$10="",0,SUM($U43:JV43)-SUM($U45:JV45))</f>
        <v>0</v>
      </c>
      <c r="JW49" s="120">
        <f>IF(JW$10="",0,SUM($U43:JW43)-SUM($U45:JW45))</f>
        <v>0</v>
      </c>
      <c r="JX49" s="120">
        <f>IF(JX$10="",0,SUM($U43:JX43)-SUM($U45:JX45))</f>
        <v>0</v>
      </c>
      <c r="JY49" s="120">
        <f>IF(JY$10="",0,SUM($U43:JY43)-SUM($U45:JY45))</f>
        <v>0</v>
      </c>
      <c r="JZ49" s="120">
        <f>IF(JZ$10="",0,SUM($U43:JZ43)-SUM($U45:JZ45))</f>
        <v>0</v>
      </c>
      <c r="KA49" s="120">
        <f>IF(KA$10="",0,SUM($U43:KA43)-SUM($U45:KA45))</f>
        <v>0</v>
      </c>
      <c r="KB49" s="120">
        <f>IF(KB$10="",0,SUM($U43:KB43)-SUM($U45:KB45))</f>
        <v>0</v>
      </c>
      <c r="KC49" s="120">
        <f>IF(KC$10="",0,SUM($U43:KC43)-SUM($U45:KC45))</f>
        <v>0</v>
      </c>
      <c r="KD49" s="120">
        <f>IF(KD$10="",0,SUM($U43:KD43)-SUM($U45:KD45))</f>
        <v>0</v>
      </c>
      <c r="KE49" s="120">
        <f>IF(KE$10="",0,SUM($U43:KE43)-SUM($U45:KE45))</f>
        <v>0</v>
      </c>
      <c r="KF49" s="120">
        <f>IF(KF$10="",0,SUM($U43:KF43)-SUM($U45:KF45))</f>
        <v>0</v>
      </c>
      <c r="KG49" s="120">
        <f>IF(KG$10="",0,SUM($U43:KG43)-SUM($U45:KG45))</f>
        <v>0</v>
      </c>
      <c r="KH49" s="120">
        <f>IF(KH$10="",0,SUM($U43:KH43)-SUM($U45:KH45))</f>
        <v>0</v>
      </c>
      <c r="KI49" s="120">
        <f>IF(KI$10="",0,SUM($U43:KI43)-SUM($U45:KI45))</f>
        <v>0</v>
      </c>
      <c r="KJ49" s="120">
        <f>IF(KJ$10="",0,SUM($U43:KJ43)-SUM($U45:KJ45))</f>
        <v>0</v>
      </c>
      <c r="KK49" s="120">
        <f>IF(KK$10="",0,SUM($U43:KK43)-SUM($U45:KK45))</f>
        <v>0</v>
      </c>
      <c r="KL49" s="120">
        <f>IF(KL$10="",0,SUM($U43:KL43)-SUM($U45:KL45))</f>
        <v>0</v>
      </c>
      <c r="KM49" s="120">
        <f>IF(KM$10="",0,SUM($U43:KM43)-SUM($U45:KM45))</f>
        <v>0</v>
      </c>
      <c r="KN49" s="120">
        <f>IF(KN$10="",0,SUM($U43:KN43)-SUM($U45:KN45))</f>
        <v>0</v>
      </c>
      <c r="KO49" s="120">
        <f>IF(KO$10="",0,SUM($U43:KO43)-SUM($U45:KO45))</f>
        <v>0</v>
      </c>
      <c r="KP49" s="120">
        <f>IF(KP$10="",0,SUM($U43:KP43)-SUM($U45:KP45))</f>
        <v>0</v>
      </c>
      <c r="KQ49" s="120">
        <f>IF(KQ$10="",0,SUM($U43:KQ43)-SUM($U45:KQ45))</f>
        <v>0</v>
      </c>
      <c r="KR49" s="120">
        <f>IF(KR$10="",0,SUM($U43:KR43)-SUM($U45:KR45))</f>
        <v>0</v>
      </c>
      <c r="KS49" s="120">
        <f>IF(KS$10="",0,SUM($U43:KS43)-SUM($U45:KS45))</f>
        <v>0</v>
      </c>
      <c r="KT49" s="120">
        <f>IF(KT$10="",0,SUM($U43:KT43)-SUM($U45:KT45))</f>
        <v>0</v>
      </c>
      <c r="KU49" s="120">
        <f>IF(KU$10="",0,SUM($U43:KU43)-SUM($U45:KU45))</f>
        <v>0</v>
      </c>
      <c r="KV49" s="120">
        <f>IF(KV$10="",0,SUM($U43:KV43)-SUM($U45:KV45))</f>
        <v>0</v>
      </c>
      <c r="KW49" s="120">
        <f>IF(KW$10="",0,SUM($U43:KW43)-SUM($U45:KW45))</f>
        <v>0</v>
      </c>
      <c r="KX49" s="120">
        <f>IF(KX$10="",0,SUM($U43:KX43)-SUM($U45:KX45))</f>
        <v>0</v>
      </c>
      <c r="KY49" s="120">
        <f>IF(KY$10="",0,SUM($U43:KY43)-SUM($U45:KY45))</f>
        <v>0</v>
      </c>
      <c r="KZ49" s="120">
        <f>IF(KZ$10="",0,SUM($U43:KZ43)-SUM($U45:KZ45))</f>
        <v>0</v>
      </c>
      <c r="LA49" s="120">
        <f>IF(LA$10="",0,SUM($U43:LA43)-SUM($U45:LA45))</f>
        <v>0</v>
      </c>
      <c r="LB49" s="120">
        <f>IF(LB$10="",0,SUM($U43:LB43)-SUM($U45:LB45))</f>
        <v>0</v>
      </c>
      <c r="LC49" s="120">
        <f>IF(LC$10="",0,SUM($U43:LC43)-SUM($U45:LC45))</f>
        <v>0</v>
      </c>
      <c r="LD49" s="120">
        <f>IF(LD$10="",0,SUM($U43:LD43)-SUM($U45:LD45))</f>
        <v>0</v>
      </c>
      <c r="LE49" s="120">
        <f>IF(LE$10="",0,SUM($U43:LE43)-SUM($U45:LE45))</f>
        <v>0</v>
      </c>
      <c r="LF49" s="120">
        <f>IF(LF$10="",0,SUM($U43:LF43)-SUM($U45:LF45))</f>
        <v>0</v>
      </c>
      <c r="LG49" s="120">
        <f>IF(LG$10="",0,SUM($U43:LG43)-SUM($U45:LG45))</f>
        <v>0</v>
      </c>
      <c r="LH49" s="120">
        <f>IF(LH$10="",0,SUM($U43:LH43)-SUM($U45:LH45))</f>
        <v>0</v>
      </c>
      <c r="LI49" s="6"/>
      <c r="LJ49" s="6"/>
    </row>
    <row r="50" spans="1:322" ht="7.0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117"/>
      <c r="L50" s="6"/>
      <c r="M50" s="13"/>
      <c r="N50" s="6"/>
      <c r="O50" s="20"/>
      <c r="P50" s="6"/>
      <c r="Q50" s="6"/>
      <c r="R50" s="82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</row>
    <row r="51" spans="1:322" x14ac:dyDescent="0.25">
      <c r="A51" s="6"/>
      <c r="B51" s="6"/>
      <c r="C51" s="6"/>
      <c r="D51" s="6"/>
      <c r="E51" s="30" t="str">
        <f>kpi!$E$69</f>
        <v>индикатор месяца безубыточности</v>
      </c>
      <c r="F51" s="10"/>
      <c r="G51" s="10"/>
      <c r="H51" s="30"/>
      <c r="I51" s="10"/>
      <c r="J51" s="10"/>
      <c r="K51" s="99" t="str">
        <f>IF($E51="","",INDEX(kpi!$H:$H,SUMIFS(kpi!$B:$B,kpi!$E:$E,$E51)))</f>
        <v>инд</v>
      </c>
      <c r="L51" s="10"/>
      <c r="M51" s="13"/>
      <c r="N51" s="10"/>
      <c r="O51" s="20"/>
      <c r="P51" s="10"/>
      <c r="Q51" s="10"/>
      <c r="R51" s="84">
        <f>SUMIFS($T51:$LI51,$T$1:$LI$1,"&lt;="&amp;MAX($1:$1),$T$1:$LI$1,"&gt;="&amp;1)</f>
        <v>1</v>
      </c>
      <c r="S51" s="6"/>
      <c r="T51" s="6"/>
      <c r="U51" s="6">
        <f>IF(SUM($T51:T51)=1,0,IF(COUNTIFS(U47:$LI47,"="&amp;0,U1:$LI1,"&lt;="&amp;MAX($1:$1))=0,1,0))</f>
        <v>0</v>
      </c>
      <c r="V51" s="6">
        <f>IF(SUM($T51:U51)=1,0,IF(COUNTIFS(V47:$LI47,"="&amp;0,V1:$LI1,"&lt;="&amp;MAX($1:$1))=0,1,0))</f>
        <v>0</v>
      </c>
      <c r="W51" s="6">
        <f>IF(SUM($T51:V51)=1,0,IF(COUNTIFS(W47:$LI47,"="&amp;0,W1:$LI1,"&lt;="&amp;MAX($1:$1))=0,1,0))</f>
        <v>0</v>
      </c>
      <c r="X51" s="6">
        <f>IF(SUM($T51:W51)=1,0,IF(COUNTIFS(X47:$LI47,"="&amp;0,X1:$LI1,"&lt;="&amp;MAX($1:$1))=0,1,0))</f>
        <v>0</v>
      </c>
      <c r="Y51" s="6">
        <f>IF(SUM($T51:X51)=1,0,IF(COUNTIFS(Y47:$LI47,"="&amp;0,Y1:$LI1,"&lt;="&amp;MAX($1:$1))=0,1,0))</f>
        <v>0</v>
      </c>
      <c r="Z51" s="6">
        <f>IF(SUM($T51:Y51)=1,0,IF(COUNTIFS(Z47:$LI47,"="&amp;0,Z1:$LI1,"&lt;="&amp;MAX($1:$1))=0,1,0))</f>
        <v>0</v>
      </c>
      <c r="AA51" s="6">
        <f>IF(SUM($T51:Z51)=1,0,IF(COUNTIFS(AA47:$LI47,"="&amp;0,AA1:$LI1,"&lt;="&amp;MAX($1:$1))=0,1,0))</f>
        <v>0</v>
      </c>
      <c r="AB51" s="6">
        <f>IF(SUM($T51:AA51)=1,0,IF(COUNTIFS(AB47:$LI47,"="&amp;0,AB1:$LI1,"&lt;="&amp;MAX($1:$1))=0,1,0))</f>
        <v>0</v>
      </c>
      <c r="AC51" s="6">
        <f>IF(SUM($T51:AB51)=1,0,IF(COUNTIFS(AC47:$LI47,"="&amp;0,AC1:$LI1,"&lt;="&amp;MAX($1:$1))=0,1,0))</f>
        <v>0</v>
      </c>
      <c r="AD51" s="6">
        <f>IF(SUM($T51:AC51)=1,0,IF(COUNTIFS(AD47:$LI47,"="&amp;0,AD1:$LI1,"&lt;="&amp;MAX($1:$1))=0,1,0))</f>
        <v>0</v>
      </c>
      <c r="AE51" s="6">
        <f>IF(SUM($T51:AD51)=1,0,IF(COUNTIFS(AE47:$LI47,"="&amp;0,AE1:$LI1,"&lt;="&amp;MAX($1:$1))=0,1,0))</f>
        <v>0</v>
      </c>
      <c r="AF51" s="6">
        <f>IF(SUM($T51:AE51)=1,0,IF(COUNTIFS(AF47:$LI47,"="&amp;0,AF1:$LI1,"&lt;="&amp;MAX($1:$1))=0,1,0))</f>
        <v>0</v>
      </c>
      <c r="AG51" s="6">
        <f>IF(SUM($T51:AF51)=1,0,IF(COUNTIFS(AG47:$LI47,"="&amp;0,AG1:$LI1,"&lt;="&amp;MAX($1:$1))=0,1,0))</f>
        <v>0</v>
      </c>
      <c r="AH51" s="6">
        <f>IF(SUM($T51:AG51)=1,0,IF(COUNTIFS(AH47:$LI47,"="&amp;0,AH1:$LI1,"&lt;="&amp;MAX($1:$1))=0,1,0))</f>
        <v>0</v>
      </c>
      <c r="AI51" s="6">
        <f>IF(SUM($T51:AH51)=1,0,IF(COUNTIFS(AI47:$LI47,"="&amp;0,AI1:$LI1,"&lt;="&amp;MAX($1:$1))=0,1,0))</f>
        <v>0</v>
      </c>
      <c r="AJ51" s="6">
        <f>IF(SUM($T51:AI51)=1,0,IF(COUNTIFS(AJ47:$LI47,"="&amp;0,AJ1:$LI1,"&lt;="&amp;MAX($1:$1))=0,1,0))</f>
        <v>0</v>
      </c>
      <c r="AK51" s="6">
        <f>IF(SUM($T51:AJ51)=1,0,IF(COUNTIFS(AK47:$LI47,"="&amp;0,AK1:$LI1,"&lt;="&amp;MAX($1:$1))=0,1,0))</f>
        <v>0</v>
      </c>
      <c r="AL51" s="6">
        <f>IF(SUM($T51:AK51)=1,0,IF(COUNTIFS(AL47:$LI47,"="&amp;0,AL1:$LI1,"&lt;="&amp;MAX($1:$1))=0,1,0))</f>
        <v>0</v>
      </c>
      <c r="AM51" s="6">
        <f>IF(SUM($T51:AL51)=1,0,IF(COUNTIFS(AM47:$LI47,"="&amp;0,AM1:$LI1,"&lt;="&amp;MAX($1:$1))=0,1,0))</f>
        <v>0</v>
      </c>
      <c r="AN51" s="6">
        <f>IF(SUM($T51:AM51)=1,0,IF(COUNTIFS(AN47:$LI47,"="&amp;0,AN1:$LI1,"&lt;="&amp;MAX($1:$1))=0,1,0))</f>
        <v>0</v>
      </c>
      <c r="AO51" s="6">
        <f>IF(SUM($T51:AN51)=1,0,IF(COUNTIFS(AO47:$LI47,"="&amp;0,AO1:$LI1,"&lt;="&amp;MAX($1:$1))=0,1,0))</f>
        <v>0</v>
      </c>
      <c r="AP51" s="6">
        <f>IF(SUM($T51:AO51)=1,0,IF(COUNTIFS(AP47:$LI47,"="&amp;0,AP1:$LI1,"&lt;="&amp;MAX($1:$1))=0,1,0))</f>
        <v>0</v>
      </c>
      <c r="AQ51" s="6">
        <f>IF(SUM($T51:AP51)=1,0,IF(COUNTIFS(AQ47:$LI47,"="&amp;0,AQ1:$LI1,"&lt;="&amp;MAX($1:$1))=0,1,0))</f>
        <v>0</v>
      </c>
      <c r="AR51" s="6">
        <f>IF(SUM($T51:AQ51)=1,0,IF(COUNTIFS(AR47:$LI47,"="&amp;0,AR1:$LI1,"&lt;="&amp;MAX($1:$1))=0,1,0))</f>
        <v>0</v>
      </c>
      <c r="AS51" s="6">
        <f>IF(SUM($T51:AR51)=1,0,IF(COUNTIFS(AS47:$LI47,"="&amp;0,AS1:$LI1,"&lt;="&amp;MAX($1:$1))=0,1,0))</f>
        <v>0</v>
      </c>
      <c r="AT51" s="6">
        <f>IF(SUM($T51:AS51)=1,0,IF(COUNTIFS(AT47:$LI47,"="&amp;0,AT1:$LI1,"&lt;="&amp;MAX($1:$1))=0,1,0))</f>
        <v>0</v>
      </c>
      <c r="AU51" s="6">
        <f>IF(SUM($T51:AT51)=1,0,IF(COUNTIFS(AU47:$LI47,"="&amp;0,AU1:$LI1,"&lt;="&amp;MAX($1:$1))=0,1,0))</f>
        <v>0</v>
      </c>
      <c r="AV51" s="6">
        <f>IF(SUM($T51:AU51)=1,0,IF(COUNTIFS(AV47:$LI47,"="&amp;0,AV1:$LI1,"&lt;="&amp;MAX($1:$1))=0,1,0))</f>
        <v>0</v>
      </c>
      <c r="AW51" s="6">
        <f>IF(SUM($T51:AV51)=1,0,IF(COUNTIFS(AW47:$LI47,"="&amp;0,AW1:$LI1,"&lt;="&amp;MAX($1:$1))=0,1,0))</f>
        <v>0</v>
      </c>
      <c r="AX51" s="6">
        <f>IF(SUM($T51:AW51)=1,0,IF(COUNTIFS(AX47:$LI47,"="&amp;0,AX1:$LI1,"&lt;="&amp;MAX($1:$1))=0,1,0))</f>
        <v>0</v>
      </c>
      <c r="AY51" s="6">
        <f>IF(SUM($T51:AX51)=1,0,IF(COUNTIFS(AY47:$LI47,"="&amp;0,AY1:$LI1,"&lt;="&amp;MAX($1:$1))=0,1,0))</f>
        <v>0</v>
      </c>
      <c r="AZ51" s="6">
        <f>IF(SUM($T51:AY51)=1,0,IF(COUNTIFS(AZ47:$LI47,"="&amp;0,AZ1:$LI1,"&lt;="&amp;MAX($1:$1))=0,1,0))</f>
        <v>0</v>
      </c>
      <c r="BA51" s="6">
        <f>IF(SUM($T51:AZ51)=1,0,IF(COUNTIFS(BA47:$LI47,"="&amp;0,BA1:$LI1,"&lt;="&amp;MAX($1:$1))=0,1,0))</f>
        <v>0</v>
      </c>
      <c r="BB51" s="6">
        <f>IF(SUM($T51:BA51)=1,0,IF(COUNTIFS(BB47:$LI47,"="&amp;0,BB1:$LI1,"&lt;="&amp;MAX($1:$1))=0,1,0))</f>
        <v>0</v>
      </c>
      <c r="BC51" s="6">
        <f>IF(SUM($T51:BB51)=1,0,IF(COUNTIFS(BC47:$LI47,"="&amp;0,BC1:$LI1,"&lt;="&amp;MAX($1:$1))=0,1,0))</f>
        <v>0</v>
      </c>
      <c r="BD51" s="6">
        <f>IF(SUM($T51:BC51)=1,0,IF(COUNTIFS(BD47:$LI47,"="&amp;0,BD1:$LI1,"&lt;="&amp;MAX($1:$1))=0,1,0))</f>
        <v>0</v>
      </c>
      <c r="BE51" s="6">
        <f>IF(SUM($T51:BD51)=1,0,IF(COUNTIFS(BE47:$LI47,"="&amp;0,BE1:$LI1,"&lt;="&amp;MAX($1:$1))=0,1,0))</f>
        <v>0</v>
      </c>
      <c r="BF51" s="6">
        <f>IF(SUM($T51:BE51)=1,0,IF(COUNTIFS(BF47:$LI47,"="&amp;0,BF1:$LI1,"&lt;="&amp;MAX($1:$1))=0,1,0))</f>
        <v>0</v>
      </c>
      <c r="BG51" s="6">
        <f>IF(SUM($T51:BF51)=1,0,IF(COUNTIFS(BG47:$LI47,"="&amp;0,BG1:$LI1,"&lt;="&amp;MAX($1:$1))=0,1,0))</f>
        <v>0</v>
      </c>
      <c r="BH51" s="6">
        <f>IF(SUM($T51:BG51)=1,0,IF(COUNTIFS(BH47:$LI47,"="&amp;0,BH1:$LI1,"&lt;="&amp;MAX($1:$1))=0,1,0))</f>
        <v>0</v>
      </c>
      <c r="BI51" s="6">
        <f>IF(SUM($T51:BH51)=1,0,IF(COUNTIFS(BI47:$LI47,"="&amp;0,BI1:$LI1,"&lt;="&amp;MAX($1:$1))=0,1,0))</f>
        <v>0</v>
      </c>
      <c r="BJ51" s="6">
        <f>IF(SUM($T51:BI51)=1,0,IF(COUNTIFS(BJ47:$LI47,"="&amp;0,BJ1:$LI1,"&lt;="&amp;MAX($1:$1))=0,1,0))</f>
        <v>0</v>
      </c>
      <c r="BK51" s="6">
        <f>IF(SUM($T51:BJ51)=1,0,IF(COUNTIFS(BK47:$LI47,"="&amp;0,BK1:$LI1,"&lt;="&amp;MAX($1:$1))=0,1,0))</f>
        <v>0</v>
      </c>
      <c r="BL51" s="6">
        <f>IF(SUM($T51:BK51)=1,0,IF(COUNTIFS(BL47:$LI47,"="&amp;0,BL1:$LI1,"&lt;="&amp;MAX($1:$1))=0,1,0))</f>
        <v>0</v>
      </c>
      <c r="BM51" s="6">
        <f>IF(SUM($T51:BL51)=1,0,IF(COUNTIFS(BM47:$LI47,"="&amp;0,BM1:$LI1,"&lt;="&amp;MAX($1:$1))=0,1,0))</f>
        <v>0</v>
      </c>
      <c r="BN51" s="6">
        <f>IF(SUM($T51:BM51)=1,0,IF(COUNTIFS(BN47:$LI47,"="&amp;0,BN1:$LI1,"&lt;="&amp;MAX($1:$1))=0,1,0))</f>
        <v>0</v>
      </c>
      <c r="BO51" s="6">
        <f>IF(SUM($T51:BN51)=1,0,IF(COUNTIFS(BO47:$LI47,"="&amp;0,BO1:$LI1,"&lt;="&amp;MAX($1:$1))=0,1,0))</f>
        <v>0</v>
      </c>
      <c r="BP51" s="6">
        <f>IF(SUM($T51:BO51)=1,0,IF(COUNTIFS(BP47:$LI47,"="&amp;0,BP1:$LI1,"&lt;="&amp;MAX($1:$1))=0,1,0))</f>
        <v>0</v>
      </c>
      <c r="BQ51" s="6">
        <f>IF(SUM($T51:BP51)=1,0,IF(COUNTIFS(BQ47:$LI47,"="&amp;0,BQ1:$LI1,"&lt;="&amp;MAX($1:$1))=0,1,0))</f>
        <v>0</v>
      </c>
      <c r="BR51" s="6">
        <f>IF(SUM($T51:BQ51)=1,0,IF(COUNTIFS(BR47:$LI47,"="&amp;0,BR1:$LI1,"&lt;="&amp;MAX($1:$1))=0,1,0))</f>
        <v>0</v>
      </c>
      <c r="BS51" s="6">
        <f>IF(SUM($T51:BR51)=1,0,IF(COUNTIFS(BS47:$LI47,"="&amp;0,BS1:$LI1,"&lt;="&amp;MAX($1:$1))=0,1,0))</f>
        <v>0</v>
      </c>
      <c r="BT51" s="6">
        <f>IF(SUM($T51:BS51)=1,0,IF(COUNTIFS(BT47:$LI47,"="&amp;0,BT1:$LI1,"&lt;="&amp;MAX($1:$1))=0,1,0))</f>
        <v>0</v>
      </c>
      <c r="BU51" s="6">
        <f>IF(SUM($T51:BT51)=1,0,IF(COUNTIFS(BU47:$LI47,"="&amp;0,BU1:$LI1,"&lt;="&amp;MAX($1:$1))=0,1,0))</f>
        <v>0</v>
      </c>
      <c r="BV51" s="6">
        <f>IF(SUM($T51:BU51)=1,0,IF(COUNTIFS(BV47:$LI47,"="&amp;0,BV1:$LI1,"&lt;="&amp;MAX($1:$1))=0,1,0))</f>
        <v>0</v>
      </c>
      <c r="BW51" s="6">
        <f>IF(SUM($T51:BV51)=1,0,IF(COUNTIFS(BW47:$LI47,"="&amp;0,BW1:$LI1,"&lt;="&amp;MAX($1:$1))=0,1,0))</f>
        <v>0</v>
      </c>
      <c r="BX51" s="6">
        <f>IF(SUM($T51:BW51)=1,0,IF(COUNTIFS(BX47:$LI47,"="&amp;0,BX1:$LI1,"&lt;="&amp;MAX($1:$1))=0,1,0))</f>
        <v>0</v>
      </c>
      <c r="BY51" s="6">
        <f>IF(SUM($T51:BX51)=1,0,IF(COUNTIFS(BY47:$LI47,"="&amp;0,BY1:$LI1,"&lt;="&amp;MAX($1:$1))=0,1,0))</f>
        <v>0</v>
      </c>
      <c r="BZ51" s="6">
        <f>IF(SUM($T51:BY51)=1,0,IF(COUNTIFS(BZ47:$LI47,"="&amp;0,BZ1:$LI1,"&lt;="&amp;MAX($1:$1))=0,1,0))</f>
        <v>0</v>
      </c>
      <c r="CA51" s="6">
        <f>IF(SUM($T51:BZ51)=1,0,IF(COUNTIFS(CA47:$LI47,"="&amp;0,CA1:$LI1,"&lt;="&amp;MAX($1:$1))=0,1,0))</f>
        <v>0</v>
      </c>
      <c r="CB51" s="6">
        <f>IF(SUM($T51:CA51)=1,0,IF(COUNTIFS(CB47:$LI47,"="&amp;0,CB1:$LI1,"&lt;="&amp;MAX($1:$1))=0,1,0))</f>
        <v>0</v>
      </c>
      <c r="CC51" s="6">
        <f>IF(SUM($T51:CB51)=1,0,IF(COUNTIFS(CC47:$LI47,"="&amp;0,CC1:$LI1,"&lt;="&amp;MAX($1:$1))=0,1,0))</f>
        <v>0</v>
      </c>
      <c r="CD51" s="6">
        <f>IF(SUM($T51:CC51)=1,0,IF(COUNTIFS(CD47:$LI47,"="&amp;0,CD1:$LI1,"&lt;="&amp;MAX($1:$1))=0,1,0))</f>
        <v>0</v>
      </c>
      <c r="CE51" s="6">
        <f>IF(SUM($T51:CD51)=1,0,IF(COUNTIFS(CE47:$LI47,"="&amp;0,CE1:$LI1,"&lt;="&amp;MAX($1:$1))=0,1,0))</f>
        <v>0</v>
      </c>
      <c r="CF51" s="6">
        <f>IF(SUM($T51:CE51)=1,0,IF(COUNTIFS(CF47:$LI47,"="&amp;0,CF1:$LI1,"&lt;="&amp;MAX($1:$1))=0,1,0))</f>
        <v>0</v>
      </c>
      <c r="CG51" s="6">
        <f>IF(SUM($T51:CF51)=1,0,IF(COUNTIFS(CG47:$LI47,"="&amp;0,CG1:$LI1,"&lt;="&amp;MAX($1:$1))=0,1,0))</f>
        <v>0</v>
      </c>
      <c r="CH51" s="6">
        <f>IF(SUM($T51:CG51)=1,0,IF(COUNTIFS(CH47:$LI47,"="&amp;0,CH1:$LI1,"&lt;="&amp;MAX($1:$1))=0,1,0))</f>
        <v>0</v>
      </c>
      <c r="CI51" s="6">
        <f>IF(SUM($T51:CH51)=1,0,IF(COUNTIFS(CI47:$LI47,"="&amp;0,CI1:$LI1,"&lt;="&amp;MAX($1:$1))=0,1,0))</f>
        <v>0</v>
      </c>
      <c r="CJ51" s="6">
        <f>IF(SUM($T51:CI51)=1,0,IF(COUNTIFS(CJ47:$LI47,"="&amp;0,CJ1:$LI1,"&lt;="&amp;MAX($1:$1))=0,1,0))</f>
        <v>0</v>
      </c>
      <c r="CK51" s="6">
        <f>IF(SUM($T51:CJ51)=1,0,IF(COUNTIFS(CK47:$LI47,"="&amp;0,CK1:$LI1,"&lt;="&amp;MAX($1:$1))=0,1,0))</f>
        <v>0</v>
      </c>
      <c r="CL51" s="6">
        <f>IF(SUM($T51:CK51)=1,0,IF(COUNTIFS(CL47:$LI47,"="&amp;0,CL1:$LI1,"&lt;="&amp;MAX($1:$1))=0,1,0))</f>
        <v>0</v>
      </c>
      <c r="CM51" s="6">
        <f>IF(SUM($T51:CL51)=1,0,IF(COUNTIFS(CM47:$LI47,"="&amp;0,CM1:$LI1,"&lt;="&amp;MAX($1:$1))=0,1,0))</f>
        <v>0</v>
      </c>
      <c r="CN51" s="6">
        <f>IF(SUM($T51:CM51)=1,0,IF(COUNTIFS(CN47:$LI47,"="&amp;0,CN1:$LI1,"&lt;="&amp;MAX($1:$1))=0,1,0))</f>
        <v>0</v>
      </c>
      <c r="CO51" s="6">
        <f>IF(SUM($T51:CN51)=1,0,IF(COUNTIFS(CO47:$LI47,"="&amp;0,CO1:$LI1,"&lt;="&amp;MAX($1:$1))=0,1,0))</f>
        <v>0</v>
      </c>
      <c r="CP51" s="6">
        <f>IF(SUM($T51:CO51)=1,0,IF(COUNTIFS(CP47:$LI47,"="&amp;0,CP1:$LI1,"&lt;="&amp;MAX($1:$1))=0,1,0))</f>
        <v>0</v>
      </c>
      <c r="CQ51" s="6">
        <f>IF(SUM($T51:CP51)=1,0,IF(COUNTIFS(CQ47:$LI47,"="&amp;0,CQ1:$LI1,"&lt;="&amp;MAX($1:$1))=0,1,0))</f>
        <v>0</v>
      </c>
      <c r="CR51" s="6">
        <f>IF(SUM($T51:CQ51)=1,0,IF(COUNTIFS(CR47:$LI47,"="&amp;0,CR1:$LI1,"&lt;="&amp;MAX($1:$1))=0,1,0))</f>
        <v>0</v>
      </c>
      <c r="CS51" s="6">
        <f>IF(SUM($T51:CR51)=1,0,IF(COUNTIFS(CS47:$LI47,"="&amp;0,CS1:$LI1,"&lt;="&amp;MAX($1:$1))=0,1,0))</f>
        <v>0</v>
      </c>
      <c r="CT51" s="6">
        <f>IF(SUM($T51:CS51)=1,0,IF(COUNTIFS(CT47:$LI47,"="&amp;0,CT1:$LI1,"&lt;="&amp;MAX($1:$1))=0,1,0))</f>
        <v>0</v>
      </c>
      <c r="CU51" s="6">
        <f>IF(SUM($T51:CT51)=1,0,IF(COUNTIFS(CU47:$LI47,"="&amp;0,CU1:$LI1,"&lt;="&amp;MAX($1:$1))=0,1,0))</f>
        <v>0</v>
      </c>
      <c r="CV51" s="6">
        <f>IF(SUM($T51:CU51)=1,0,IF(COUNTIFS(CV47:$LI47,"="&amp;0,CV1:$LI1,"&lt;="&amp;MAX($1:$1))=0,1,0))</f>
        <v>0</v>
      </c>
      <c r="CW51" s="6">
        <f>IF(SUM($T51:CV51)=1,0,IF(COUNTIFS(CW47:$LI47,"="&amp;0,CW1:$LI1,"&lt;="&amp;MAX($1:$1))=0,1,0))</f>
        <v>0</v>
      </c>
      <c r="CX51" s="6">
        <f>IF(SUM($T51:CW51)=1,0,IF(COUNTIFS(CX47:$LI47,"="&amp;0,CX1:$LI1,"&lt;="&amp;MAX($1:$1))=0,1,0))</f>
        <v>0</v>
      </c>
      <c r="CY51" s="6">
        <f>IF(SUM($T51:CX51)=1,0,IF(COUNTIFS(CY47:$LI47,"="&amp;0,CY1:$LI1,"&lt;="&amp;MAX($1:$1))=0,1,0))</f>
        <v>0</v>
      </c>
      <c r="CZ51" s="6">
        <f>IF(SUM($T51:CY51)=1,0,IF(COUNTIFS(CZ47:$LI47,"="&amp;0,CZ1:$LI1,"&lt;="&amp;MAX($1:$1))=0,1,0))</f>
        <v>0</v>
      </c>
      <c r="DA51" s="6">
        <f>IF(SUM($T51:CZ51)=1,0,IF(COUNTIFS(DA47:$LI47,"="&amp;0,DA1:$LI1,"&lt;="&amp;MAX($1:$1))=0,1,0))</f>
        <v>0</v>
      </c>
      <c r="DB51" s="6">
        <f>IF(SUM($T51:DA51)=1,0,IF(COUNTIFS(DB47:$LI47,"="&amp;0,DB1:$LI1,"&lt;="&amp;MAX($1:$1))=0,1,0))</f>
        <v>0</v>
      </c>
      <c r="DC51" s="6">
        <f>IF(SUM($T51:DB51)=1,0,IF(COUNTIFS(DC47:$LI47,"="&amp;0,DC1:$LI1,"&lt;="&amp;MAX($1:$1))=0,1,0))</f>
        <v>0</v>
      </c>
      <c r="DD51" s="6">
        <f>IF(SUM($T51:DC51)=1,0,IF(COUNTIFS(DD47:$LI47,"="&amp;0,DD1:$LI1,"&lt;="&amp;MAX($1:$1))=0,1,0))</f>
        <v>0</v>
      </c>
      <c r="DE51" s="6">
        <f>IF(SUM($T51:DD51)=1,0,IF(COUNTIFS(DE47:$LI47,"="&amp;0,DE1:$LI1,"&lt;="&amp;MAX($1:$1))=0,1,0))</f>
        <v>0</v>
      </c>
      <c r="DF51" s="6">
        <f>IF(SUM($T51:DE51)=1,0,IF(COUNTIFS(DF47:$LI47,"="&amp;0,DF1:$LI1,"&lt;="&amp;MAX($1:$1))=0,1,0))</f>
        <v>0</v>
      </c>
      <c r="DG51" s="6">
        <f>IF(SUM($T51:DF51)=1,0,IF(COUNTIFS(DG47:$LI47,"="&amp;0,DG1:$LI1,"&lt;="&amp;MAX($1:$1))=0,1,0))</f>
        <v>0</v>
      </c>
      <c r="DH51" s="6">
        <f>IF(SUM($T51:DG51)=1,0,IF(COUNTIFS(DH47:$LI47,"="&amp;0,DH1:$LI1,"&lt;="&amp;MAX($1:$1))=0,1,0))</f>
        <v>0</v>
      </c>
      <c r="DI51" s="6">
        <f>IF(SUM($T51:DH51)=1,0,IF(COUNTIFS(DI47:$LI47,"="&amp;0,DI1:$LI1,"&lt;="&amp;MAX($1:$1))=0,1,0))</f>
        <v>0</v>
      </c>
      <c r="DJ51" s="6">
        <f>IF(SUM($T51:DI51)=1,0,IF(COUNTIFS(DJ47:$LI47,"="&amp;0,DJ1:$LI1,"&lt;="&amp;MAX($1:$1))=0,1,0))</f>
        <v>0</v>
      </c>
      <c r="DK51" s="6">
        <f>IF(SUM($T51:DJ51)=1,0,IF(COUNTIFS(DK47:$LI47,"="&amp;0,DK1:$LI1,"&lt;="&amp;MAX($1:$1))=0,1,0))</f>
        <v>0</v>
      </c>
      <c r="DL51" s="6">
        <f>IF(SUM($T51:DK51)=1,0,IF(COUNTIFS(DL47:$LI47,"="&amp;0,DL1:$LI1,"&lt;="&amp;MAX($1:$1))=0,1,0))</f>
        <v>0</v>
      </c>
      <c r="DM51" s="6">
        <f>IF(SUM($T51:DL51)=1,0,IF(COUNTIFS(DM47:$LI47,"="&amp;0,DM1:$LI1,"&lt;="&amp;MAX($1:$1))=0,1,0))</f>
        <v>0</v>
      </c>
      <c r="DN51" s="6">
        <f>IF(SUM($T51:DM51)=1,0,IF(COUNTIFS(DN47:$LI47,"="&amp;0,DN1:$LI1,"&lt;="&amp;MAX($1:$1))=0,1,0))</f>
        <v>0</v>
      </c>
      <c r="DO51" s="6">
        <f>IF(SUM($T51:DN51)=1,0,IF(COUNTIFS(DO47:$LI47,"="&amp;0,DO1:$LI1,"&lt;="&amp;MAX($1:$1))=0,1,0))</f>
        <v>0</v>
      </c>
      <c r="DP51" s="6">
        <f>IF(SUM($T51:DO51)=1,0,IF(COUNTIFS(DP47:$LI47,"="&amp;0,DP1:$LI1,"&lt;="&amp;MAX($1:$1))=0,1,0))</f>
        <v>0</v>
      </c>
      <c r="DQ51" s="6">
        <f>IF(SUM($T51:DP51)=1,0,IF(COUNTIFS(DQ47:$LI47,"="&amp;0,DQ1:$LI1,"&lt;="&amp;MAX($1:$1))=0,1,0))</f>
        <v>0</v>
      </c>
      <c r="DR51" s="6">
        <f>IF(SUM($T51:DQ51)=1,0,IF(COUNTIFS(DR47:$LI47,"="&amp;0,DR1:$LI1,"&lt;="&amp;MAX($1:$1))=0,1,0))</f>
        <v>0</v>
      </c>
      <c r="DS51" s="6">
        <f>IF(SUM($T51:DR51)=1,0,IF(COUNTIFS(DS47:$LI47,"="&amp;0,DS1:$LI1,"&lt;="&amp;MAX($1:$1))=0,1,0))</f>
        <v>0</v>
      </c>
      <c r="DT51" s="6">
        <f>IF(SUM($T51:DS51)=1,0,IF(COUNTIFS(DT47:$LI47,"="&amp;0,DT1:$LI1,"&lt;="&amp;MAX($1:$1))=0,1,0))</f>
        <v>0</v>
      </c>
      <c r="DU51" s="6">
        <f>IF(SUM($T51:DT51)=1,0,IF(COUNTIFS(DU47:$LI47,"="&amp;0,DU1:$LI1,"&lt;="&amp;MAX($1:$1))=0,1,0))</f>
        <v>0</v>
      </c>
      <c r="DV51" s="6">
        <f>IF(SUM($T51:DU51)=1,0,IF(COUNTIFS(DV47:$LI47,"="&amp;0,DV1:$LI1,"&lt;="&amp;MAX($1:$1))=0,1,0))</f>
        <v>0</v>
      </c>
      <c r="DW51" s="6">
        <f>IF(SUM($T51:DV51)=1,0,IF(COUNTIFS(DW47:$LI47,"="&amp;0,DW1:$LI1,"&lt;="&amp;MAX($1:$1))=0,1,0))</f>
        <v>0</v>
      </c>
      <c r="DX51" s="6">
        <f>IF(SUM($T51:DW51)=1,0,IF(COUNTIFS(DX47:$LI47,"="&amp;0,DX1:$LI1,"&lt;="&amp;MAX($1:$1))=0,1,0))</f>
        <v>0</v>
      </c>
      <c r="DY51" s="6">
        <f>IF(SUM($T51:DX51)=1,0,IF(COUNTIFS(DY47:$LI47,"="&amp;0,DY1:$LI1,"&lt;="&amp;MAX($1:$1))=0,1,0))</f>
        <v>0</v>
      </c>
      <c r="DZ51" s="6">
        <f>IF(SUM($T51:DY51)=1,0,IF(COUNTIFS(DZ47:$LI47,"="&amp;0,DZ1:$LI1,"&lt;="&amp;MAX($1:$1))=0,1,0))</f>
        <v>0</v>
      </c>
      <c r="EA51" s="6">
        <f>IF(SUM($T51:DZ51)=1,0,IF(COUNTIFS(EA47:$LI47,"="&amp;0,EA1:$LI1,"&lt;="&amp;MAX($1:$1))=0,1,0))</f>
        <v>0</v>
      </c>
      <c r="EB51" s="6">
        <f>IF(SUM($T51:EA51)=1,0,IF(COUNTIFS(EB47:$LI47,"="&amp;0,EB1:$LI1,"&lt;="&amp;MAX($1:$1))=0,1,0))</f>
        <v>0</v>
      </c>
      <c r="EC51" s="6">
        <f>IF(SUM($T51:EB51)=1,0,IF(COUNTIFS(EC47:$LI47,"="&amp;0,EC1:$LI1,"&lt;="&amp;MAX($1:$1))=0,1,0))</f>
        <v>0</v>
      </c>
      <c r="ED51" s="6">
        <f>IF(SUM($T51:EC51)=1,0,IF(COUNTIFS(ED47:$LI47,"="&amp;0,ED1:$LI1,"&lt;="&amp;MAX($1:$1))=0,1,0))</f>
        <v>0</v>
      </c>
      <c r="EE51" s="6">
        <f>IF(SUM($T51:ED51)=1,0,IF(COUNTIFS(EE47:$LI47,"="&amp;0,EE1:$LI1,"&lt;="&amp;MAX($1:$1))=0,1,0))</f>
        <v>0</v>
      </c>
      <c r="EF51" s="6">
        <f>IF(SUM($T51:EE51)=1,0,IF(COUNTIFS(EF47:$LI47,"="&amp;0,EF1:$LI1,"&lt;="&amp;MAX($1:$1))=0,1,0))</f>
        <v>0</v>
      </c>
      <c r="EG51" s="6">
        <f>IF(SUM($T51:EF51)=1,0,IF(COUNTIFS(EG47:$LI47,"="&amp;0,EG1:$LI1,"&lt;="&amp;MAX($1:$1))=0,1,0))</f>
        <v>0</v>
      </c>
      <c r="EH51" s="6">
        <f>IF(SUM($T51:EG51)=1,0,IF(COUNTIFS(EH47:$LI47,"="&amp;0,EH1:$LI1,"&lt;="&amp;MAX($1:$1))=0,1,0))</f>
        <v>0</v>
      </c>
      <c r="EI51" s="6">
        <f>IF(SUM($T51:EH51)=1,0,IF(COUNTIFS(EI47:$LI47,"="&amp;0,EI1:$LI1,"&lt;="&amp;MAX($1:$1))=0,1,0))</f>
        <v>0</v>
      </c>
      <c r="EJ51" s="6">
        <f>IF(SUM($T51:EI51)=1,0,IF(COUNTIFS(EJ47:$LI47,"="&amp;0,EJ1:$LI1,"&lt;="&amp;MAX($1:$1))=0,1,0))</f>
        <v>0</v>
      </c>
      <c r="EK51" s="6">
        <f>IF(SUM($T51:EJ51)=1,0,IF(COUNTIFS(EK47:$LI47,"="&amp;0,EK1:$LI1,"&lt;="&amp;MAX($1:$1))=0,1,0))</f>
        <v>0</v>
      </c>
      <c r="EL51" s="6">
        <f>IF(SUM($T51:EK51)=1,0,IF(COUNTIFS(EL47:$LI47,"="&amp;0,EL1:$LI1,"&lt;="&amp;MAX($1:$1))=0,1,0))</f>
        <v>0</v>
      </c>
      <c r="EM51" s="6">
        <f>IF(SUM($T51:EL51)=1,0,IF(COUNTIFS(EM47:$LI47,"="&amp;0,EM1:$LI1,"&lt;="&amp;MAX($1:$1))=0,1,0))</f>
        <v>0</v>
      </c>
      <c r="EN51" s="6">
        <f>IF(SUM($T51:EM51)=1,0,IF(COUNTIFS(EN47:$LI47,"="&amp;0,EN1:$LI1,"&lt;="&amp;MAX($1:$1))=0,1,0))</f>
        <v>0</v>
      </c>
      <c r="EO51" s="6">
        <f>IF(SUM($T51:EN51)=1,0,IF(COUNTIFS(EO47:$LI47,"="&amp;0,EO1:$LI1,"&lt;="&amp;MAX($1:$1))=0,1,0))</f>
        <v>0</v>
      </c>
      <c r="EP51" s="6">
        <f>IF(SUM($T51:EO51)=1,0,IF(COUNTIFS(EP47:$LI47,"="&amp;0,EP1:$LI1,"&lt;="&amp;MAX($1:$1))=0,1,0))</f>
        <v>0</v>
      </c>
      <c r="EQ51" s="6">
        <f>IF(SUM($T51:EP51)=1,0,IF(COUNTIFS(EQ47:$LI47,"="&amp;0,EQ1:$LI1,"&lt;="&amp;MAX($1:$1))=0,1,0))</f>
        <v>0</v>
      </c>
      <c r="ER51" s="6">
        <f>IF(SUM($T51:EQ51)=1,0,IF(COUNTIFS(ER47:$LI47,"="&amp;0,ER1:$LI1,"&lt;="&amp;MAX($1:$1))=0,1,0))</f>
        <v>0</v>
      </c>
      <c r="ES51" s="6">
        <f>IF(SUM($T51:ER51)=1,0,IF(COUNTIFS(ES47:$LI47,"="&amp;0,ES1:$LI1,"&lt;="&amp;MAX($1:$1))=0,1,0))</f>
        <v>0</v>
      </c>
      <c r="ET51" s="6">
        <f>IF(SUM($T51:ES51)=1,0,IF(COUNTIFS(ET47:$LI47,"="&amp;0,ET1:$LI1,"&lt;="&amp;MAX($1:$1))=0,1,0))</f>
        <v>0</v>
      </c>
      <c r="EU51" s="6">
        <f>IF(SUM($T51:ET51)=1,0,IF(COUNTIFS(EU47:$LI47,"="&amp;0,EU1:$LI1,"&lt;="&amp;MAX($1:$1))=0,1,0))</f>
        <v>0</v>
      </c>
      <c r="EV51" s="6">
        <f>IF(SUM($T51:EU51)=1,0,IF(COUNTIFS(EV47:$LI47,"="&amp;0,EV1:$LI1,"&lt;="&amp;MAX($1:$1))=0,1,0))</f>
        <v>1</v>
      </c>
      <c r="EW51" s="6">
        <f>IF(SUM($T51:EV51)=1,0,IF(COUNTIFS(EW47:$LI47,"="&amp;0,EW1:$LI1,"&lt;="&amp;MAX($1:$1))=0,1,0))</f>
        <v>0</v>
      </c>
      <c r="EX51" s="6">
        <f>IF(SUM($T51:EW51)=1,0,IF(COUNTIFS(EX47:$LI47,"="&amp;0,EX1:$LI1,"&lt;="&amp;MAX($1:$1))=0,1,0))</f>
        <v>0</v>
      </c>
      <c r="EY51" s="6">
        <f>IF(SUM($T51:EX51)=1,0,IF(COUNTIFS(EY47:$LI47,"="&amp;0,EY1:$LI1,"&lt;="&amp;MAX($1:$1))=0,1,0))</f>
        <v>0</v>
      </c>
      <c r="EZ51" s="6">
        <f>IF(SUM($T51:EY51)=1,0,IF(COUNTIFS(EZ47:$LI47,"="&amp;0,EZ1:$LI1,"&lt;="&amp;MAX($1:$1))=0,1,0))</f>
        <v>0</v>
      </c>
      <c r="FA51" s="6">
        <f>IF(SUM($T51:EZ51)=1,0,IF(COUNTIFS(FA47:$LI47,"="&amp;0,FA1:$LI1,"&lt;="&amp;MAX($1:$1))=0,1,0))</f>
        <v>0</v>
      </c>
      <c r="FB51" s="6">
        <f>IF(SUM($T51:FA51)=1,0,IF(COUNTIFS(FB47:$LI47,"="&amp;0,FB1:$LI1,"&lt;="&amp;MAX($1:$1))=0,1,0))</f>
        <v>0</v>
      </c>
      <c r="FC51" s="6">
        <f>IF(SUM($T51:FB51)=1,0,IF(COUNTIFS(FC47:$LI47,"="&amp;0,FC1:$LI1,"&lt;="&amp;MAX($1:$1))=0,1,0))</f>
        <v>0</v>
      </c>
      <c r="FD51" s="6">
        <f>IF(SUM($T51:FC51)=1,0,IF(COUNTIFS(FD47:$LI47,"="&amp;0,FD1:$LI1,"&lt;="&amp;MAX($1:$1))=0,1,0))</f>
        <v>0</v>
      </c>
      <c r="FE51" s="6">
        <f>IF(SUM($T51:FD51)=1,0,IF(COUNTIFS(FE47:$LI47,"="&amp;0,FE1:$LI1,"&lt;="&amp;MAX($1:$1))=0,1,0))</f>
        <v>0</v>
      </c>
      <c r="FF51" s="6">
        <f>IF(SUM($T51:FE51)=1,0,IF(COUNTIFS(FF47:$LI47,"="&amp;0,FF1:$LI1,"&lt;="&amp;MAX($1:$1))=0,1,0))</f>
        <v>0</v>
      </c>
      <c r="FG51" s="6">
        <f>IF(SUM($T51:FF51)=1,0,IF(COUNTIFS(FG47:$LI47,"="&amp;0,FG1:$LI1,"&lt;="&amp;MAX($1:$1))=0,1,0))</f>
        <v>0</v>
      </c>
      <c r="FH51" s="6">
        <f>IF(SUM($T51:FG51)=1,0,IF(COUNTIFS(FH47:$LI47,"="&amp;0,FH1:$LI1,"&lt;="&amp;MAX($1:$1))=0,1,0))</f>
        <v>0</v>
      </c>
      <c r="FI51" s="6">
        <f>IF(SUM($T51:FH51)=1,0,IF(COUNTIFS(FI47:$LI47,"="&amp;0,FI1:$LI1,"&lt;="&amp;MAX($1:$1))=0,1,0))</f>
        <v>0</v>
      </c>
      <c r="FJ51" s="6">
        <f>IF(SUM($T51:FI51)=1,0,IF(COUNTIFS(FJ47:$LI47,"="&amp;0,FJ1:$LI1,"&lt;="&amp;MAX($1:$1))=0,1,0))</f>
        <v>0</v>
      </c>
      <c r="FK51" s="6">
        <f>IF(SUM($T51:FJ51)=1,0,IF(COUNTIFS(FK47:$LI47,"="&amp;0,FK1:$LI1,"&lt;="&amp;MAX($1:$1))=0,1,0))</f>
        <v>0</v>
      </c>
      <c r="FL51" s="6">
        <f>IF(SUM($T51:FK51)=1,0,IF(COUNTIFS(FL47:$LI47,"="&amp;0,FL1:$LI1,"&lt;="&amp;MAX($1:$1))=0,1,0))</f>
        <v>0</v>
      </c>
      <c r="FM51" s="6">
        <f>IF(SUM($T51:FL51)=1,0,IF(COUNTIFS(FM47:$LI47,"="&amp;0,FM1:$LI1,"&lt;="&amp;MAX($1:$1))=0,1,0))</f>
        <v>0</v>
      </c>
      <c r="FN51" s="6">
        <f>IF(SUM($T51:FM51)=1,0,IF(COUNTIFS(FN47:$LI47,"="&amp;0,FN1:$LI1,"&lt;="&amp;MAX($1:$1))=0,1,0))</f>
        <v>0</v>
      </c>
      <c r="FO51" s="6">
        <f>IF(SUM($T51:FN51)=1,0,IF(COUNTIFS(FO47:$LI47,"="&amp;0,FO1:$LI1,"&lt;="&amp;MAX($1:$1))=0,1,0))</f>
        <v>0</v>
      </c>
      <c r="FP51" s="6">
        <f>IF(SUM($T51:FO51)=1,0,IF(COUNTIFS(FP47:$LI47,"="&amp;0,FP1:$LI1,"&lt;="&amp;MAX($1:$1))=0,1,0))</f>
        <v>0</v>
      </c>
      <c r="FQ51" s="6">
        <f>IF(SUM($T51:FP51)=1,0,IF(COUNTIFS(FQ47:$LI47,"="&amp;0,FQ1:$LI1,"&lt;="&amp;MAX($1:$1))=0,1,0))</f>
        <v>0</v>
      </c>
      <c r="FR51" s="6">
        <f>IF(SUM($T51:FQ51)=1,0,IF(COUNTIFS(FR47:$LI47,"="&amp;0,FR1:$LI1,"&lt;="&amp;MAX($1:$1))=0,1,0))</f>
        <v>0</v>
      </c>
      <c r="FS51" s="6">
        <f>IF(SUM($T51:FR51)=1,0,IF(COUNTIFS(FS47:$LI47,"="&amp;0,FS1:$LI1,"&lt;="&amp;MAX($1:$1))=0,1,0))</f>
        <v>0</v>
      </c>
      <c r="FT51" s="6">
        <f>IF(SUM($T51:FS51)=1,0,IF(COUNTIFS(FT47:$LI47,"="&amp;0,FT1:$LI1,"&lt;="&amp;MAX($1:$1))=0,1,0))</f>
        <v>0</v>
      </c>
      <c r="FU51" s="6">
        <f>IF(SUM($T51:FT51)=1,0,IF(COUNTIFS(FU47:$LI47,"="&amp;0,FU1:$LI1,"&lt;="&amp;MAX($1:$1))=0,1,0))</f>
        <v>0</v>
      </c>
      <c r="FV51" s="6">
        <f>IF(SUM($T51:FU51)=1,0,IF(COUNTIFS(FV47:$LI47,"="&amp;0,FV1:$LI1,"&lt;="&amp;MAX($1:$1))=0,1,0))</f>
        <v>0</v>
      </c>
      <c r="FW51" s="6">
        <f>IF(SUM($T51:FV51)=1,0,IF(COUNTIFS(FW47:$LI47,"="&amp;0,FW1:$LI1,"&lt;="&amp;MAX($1:$1))=0,1,0))</f>
        <v>0</v>
      </c>
      <c r="FX51" s="6">
        <f>IF(SUM($T51:FW51)=1,0,IF(COUNTIFS(FX47:$LI47,"="&amp;0,FX1:$LI1,"&lt;="&amp;MAX($1:$1))=0,1,0))</f>
        <v>0</v>
      </c>
      <c r="FY51" s="6">
        <f>IF(SUM($T51:FX51)=1,0,IF(COUNTIFS(FY47:$LI47,"="&amp;0,FY1:$LI1,"&lt;="&amp;MAX($1:$1))=0,1,0))</f>
        <v>0</v>
      </c>
      <c r="FZ51" s="6">
        <f>IF(SUM($T51:FY51)=1,0,IF(COUNTIFS(FZ47:$LI47,"="&amp;0,FZ1:$LI1,"&lt;="&amp;MAX($1:$1))=0,1,0))</f>
        <v>0</v>
      </c>
      <c r="GA51" s="6">
        <f>IF(SUM($T51:FZ51)=1,0,IF(COUNTIFS(GA47:$LI47,"="&amp;0,GA1:$LI1,"&lt;="&amp;MAX($1:$1))=0,1,0))</f>
        <v>0</v>
      </c>
      <c r="GB51" s="6">
        <f>IF(SUM($T51:GA51)=1,0,IF(COUNTIFS(GB47:$LI47,"="&amp;0,GB1:$LI1,"&lt;="&amp;MAX($1:$1))=0,1,0))</f>
        <v>0</v>
      </c>
      <c r="GC51" s="6">
        <f>IF(SUM($T51:GB51)=1,0,IF(COUNTIFS(GC47:$LI47,"="&amp;0,GC1:$LI1,"&lt;="&amp;MAX($1:$1))=0,1,0))</f>
        <v>0</v>
      </c>
      <c r="GD51" s="6">
        <f>IF(SUM($T51:GC51)=1,0,IF(COUNTIFS(GD47:$LI47,"="&amp;0,GD1:$LI1,"&lt;="&amp;MAX($1:$1))=0,1,0))</f>
        <v>0</v>
      </c>
      <c r="GE51" s="6">
        <f>IF(SUM($T51:GD51)=1,0,IF(COUNTIFS(GE47:$LI47,"="&amp;0,GE1:$LI1,"&lt;="&amp;MAX($1:$1))=0,1,0))</f>
        <v>0</v>
      </c>
      <c r="GF51" s="6">
        <f>IF(SUM($T51:GE51)=1,0,IF(COUNTIFS(GF47:$LI47,"="&amp;0,GF1:$LI1,"&lt;="&amp;MAX($1:$1))=0,1,0))</f>
        <v>0</v>
      </c>
      <c r="GG51" s="6">
        <f>IF(SUM($T51:GF51)=1,0,IF(COUNTIFS(GG47:$LI47,"="&amp;0,GG1:$LI1,"&lt;="&amp;MAX($1:$1))=0,1,0))</f>
        <v>0</v>
      </c>
      <c r="GH51" s="6">
        <f>IF(SUM($T51:GG51)=1,0,IF(COUNTIFS(GH47:$LI47,"="&amp;0,GH1:$LI1,"&lt;="&amp;MAX($1:$1))=0,1,0))</f>
        <v>0</v>
      </c>
      <c r="GI51" s="6">
        <f>IF(SUM($T51:GH51)=1,0,IF(COUNTIFS(GI47:$LI47,"="&amp;0,GI1:$LI1,"&lt;="&amp;MAX($1:$1))=0,1,0))</f>
        <v>0</v>
      </c>
      <c r="GJ51" s="6">
        <f>IF(SUM($T51:GI51)=1,0,IF(COUNTIFS(GJ47:$LI47,"="&amp;0,GJ1:$LI1,"&lt;="&amp;MAX($1:$1))=0,1,0))</f>
        <v>0</v>
      </c>
      <c r="GK51" s="6">
        <f>IF(SUM($T51:GJ51)=1,0,IF(COUNTIFS(GK47:$LI47,"="&amp;0,GK1:$LI1,"&lt;="&amp;MAX($1:$1))=0,1,0))</f>
        <v>0</v>
      </c>
      <c r="GL51" s="6">
        <f>IF(SUM($T51:GK51)=1,0,IF(COUNTIFS(GL47:$LI47,"="&amp;0,GL1:$LI1,"&lt;="&amp;MAX($1:$1))=0,1,0))</f>
        <v>0</v>
      </c>
      <c r="GM51" s="6">
        <f>IF(SUM($T51:GL51)=1,0,IF(COUNTIFS(GM47:$LI47,"="&amp;0,GM1:$LI1,"&lt;="&amp;MAX($1:$1))=0,1,0))</f>
        <v>0</v>
      </c>
      <c r="GN51" s="6">
        <f>IF(SUM($T51:GM51)=1,0,IF(COUNTIFS(GN47:$LI47,"="&amp;0,GN1:$LI1,"&lt;="&amp;MAX($1:$1))=0,1,0))</f>
        <v>0</v>
      </c>
      <c r="GO51" s="6">
        <f>IF(SUM($T51:GN51)=1,0,IF(COUNTIFS(GO47:$LI47,"="&amp;0,GO1:$LI1,"&lt;="&amp;MAX($1:$1))=0,1,0))</f>
        <v>0</v>
      </c>
      <c r="GP51" s="6">
        <f>IF(SUM($T51:GO51)=1,0,IF(COUNTIFS(GP47:$LI47,"="&amp;0,GP1:$LI1,"&lt;="&amp;MAX($1:$1))=0,1,0))</f>
        <v>0</v>
      </c>
      <c r="GQ51" s="6">
        <f>IF(SUM($T51:GP51)=1,0,IF(COUNTIFS(GQ47:$LI47,"="&amp;0,GQ1:$LI1,"&lt;="&amp;MAX($1:$1))=0,1,0))</f>
        <v>0</v>
      </c>
      <c r="GR51" s="6">
        <f>IF(SUM($T51:GQ51)=1,0,IF(COUNTIFS(GR47:$LI47,"="&amp;0,GR1:$LI1,"&lt;="&amp;MAX($1:$1))=0,1,0))</f>
        <v>0</v>
      </c>
      <c r="GS51" s="6">
        <f>IF(SUM($T51:GR51)=1,0,IF(COUNTIFS(GS47:$LI47,"="&amp;0,GS1:$LI1,"&lt;="&amp;MAX($1:$1))=0,1,0))</f>
        <v>0</v>
      </c>
      <c r="GT51" s="6">
        <f>IF(SUM($T51:GS51)=1,0,IF(COUNTIFS(GT47:$LI47,"="&amp;0,GT1:$LI1,"&lt;="&amp;MAX($1:$1))=0,1,0))</f>
        <v>0</v>
      </c>
      <c r="GU51" s="6">
        <f>IF(SUM($T51:GT51)=1,0,IF(COUNTIFS(GU47:$LI47,"="&amp;0,GU1:$LI1,"&lt;="&amp;MAX($1:$1))=0,1,0))</f>
        <v>0</v>
      </c>
      <c r="GV51" s="6">
        <f>IF(SUM($T51:GU51)=1,0,IF(COUNTIFS(GV47:$LI47,"="&amp;0,GV1:$LI1,"&lt;="&amp;MAX($1:$1))=0,1,0))</f>
        <v>0</v>
      </c>
      <c r="GW51" s="6">
        <f>IF(SUM($T51:GV51)=1,0,IF(COUNTIFS(GW47:$LI47,"="&amp;0,GW1:$LI1,"&lt;="&amp;MAX($1:$1))=0,1,0))</f>
        <v>0</v>
      </c>
      <c r="GX51" s="6">
        <f>IF(SUM($T51:GW51)=1,0,IF(COUNTIFS(GX47:$LI47,"="&amp;0,GX1:$LI1,"&lt;="&amp;MAX($1:$1))=0,1,0))</f>
        <v>0</v>
      </c>
      <c r="GY51" s="6">
        <f>IF(SUM($T51:GX51)=1,0,IF(COUNTIFS(GY47:$LI47,"="&amp;0,GY1:$LI1,"&lt;="&amp;MAX($1:$1))=0,1,0))</f>
        <v>0</v>
      </c>
      <c r="GZ51" s="6">
        <f>IF(SUM($T51:GY51)=1,0,IF(COUNTIFS(GZ47:$LI47,"="&amp;0,GZ1:$LI1,"&lt;="&amp;MAX($1:$1))=0,1,0))</f>
        <v>0</v>
      </c>
      <c r="HA51" s="6">
        <f>IF(SUM($T51:GZ51)=1,0,IF(COUNTIFS(HA47:$LI47,"="&amp;0,HA1:$LI1,"&lt;="&amp;MAX($1:$1))=0,1,0))</f>
        <v>0</v>
      </c>
      <c r="HB51" s="6">
        <f>IF(SUM($T51:HA51)=1,0,IF(COUNTIFS(HB47:$LI47,"="&amp;0,HB1:$LI1,"&lt;="&amp;MAX($1:$1))=0,1,0))</f>
        <v>0</v>
      </c>
      <c r="HC51" s="6">
        <f>IF(SUM($T51:HB51)=1,0,IF(COUNTIFS(HC47:$LI47,"="&amp;0,HC1:$LI1,"&lt;="&amp;MAX($1:$1))=0,1,0))</f>
        <v>0</v>
      </c>
      <c r="HD51" s="6">
        <f>IF(SUM($T51:HC51)=1,0,IF(COUNTIFS(HD47:$LI47,"="&amp;0,HD1:$LI1,"&lt;="&amp;MAX($1:$1))=0,1,0))</f>
        <v>0</v>
      </c>
      <c r="HE51" s="6">
        <f>IF(SUM($T51:HD51)=1,0,IF(COUNTIFS(HE47:$LI47,"="&amp;0,HE1:$LI1,"&lt;="&amp;MAX($1:$1))=0,1,0))</f>
        <v>0</v>
      </c>
      <c r="HF51" s="6">
        <f>IF(SUM($T51:HE51)=1,0,IF(COUNTIFS(HF47:$LI47,"="&amp;0,HF1:$LI1,"&lt;="&amp;MAX($1:$1))=0,1,0))</f>
        <v>0</v>
      </c>
      <c r="HG51" s="6">
        <f>IF(SUM($T51:HF51)=1,0,IF(COUNTIFS(HG47:$LI47,"="&amp;0,HG1:$LI1,"&lt;="&amp;MAX($1:$1))=0,1,0))</f>
        <v>0</v>
      </c>
      <c r="HH51" s="6">
        <f>IF(SUM($T51:HG51)=1,0,IF(COUNTIFS(HH47:$LI47,"="&amp;0,HH1:$LI1,"&lt;="&amp;MAX($1:$1))=0,1,0))</f>
        <v>0</v>
      </c>
      <c r="HI51" s="6">
        <f>IF(SUM($T51:HH51)=1,0,IF(COUNTIFS(HI47:$LI47,"="&amp;0,HI1:$LI1,"&lt;="&amp;MAX($1:$1))=0,1,0))</f>
        <v>0</v>
      </c>
      <c r="HJ51" s="6">
        <f>IF(SUM($T51:HI51)=1,0,IF(COUNTIFS(HJ47:$LI47,"="&amp;0,HJ1:$LI1,"&lt;="&amp;MAX($1:$1))=0,1,0))</f>
        <v>0</v>
      </c>
      <c r="HK51" s="6">
        <f>IF(SUM($T51:HJ51)=1,0,IF(COUNTIFS(HK47:$LI47,"="&amp;0,HK1:$LI1,"&lt;="&amp;MAX($1:$1))=0,1,0))</f>
        <v>0</v>
      </c>
      <c r="HL51" s="6">
        <f>IF(SUM($T51:HK51)=1,0,IF(COUNTIFS(HL47:$LI47,"="&amp;0,HL1:$LI1,"&lt;="&amp;MAX($1:$1))=0,1,0))</f>
        <v>0</v>
      </c>
      <c r="HM51" s="6">
        <f>IF(SUM($T51:HL51)=1,0,IF(COUNTIFS(HM47:$LI47,"="&amp;0,HM1:$LI1,"&lt;="&amp;MAX($1:$1))=0,1,0))</f>
        <v>0</v>
      </c>
      <c r="HN51" s="6">
        <f>IF(SUM($T51:HM51)=1,0,IF(COUNTIFS(HN47:$LI47,"="&amp;0,HN1:$LI1,"&lt;="&amp;MAX($1:$1))=0,1,0))</f>
        <v>0</v>
      </c>
      <c r="HO51" s="6">
        <f>IF(SUM($T51:HN51)=1,0,IF(COUNTIFS(HO47:$LI47,"="&amp;0,HO1:$LI1,"&lt;="&amp;MAX($1:$1))=0,1,0))</f>
        <v>0</v>
      </c>
      <c r="HP51" s="6">
        <f>IF(SUM($T51:HO51)=1,0,IF(COUNTIFS(HP47:$LI47,"="&amp;0,HP1:$LI1,"&lt;="&amp;MAX($1:$1))=0,1,0))</f>
        <v>0</v>
      </c>
      <c r="HQ51" s="6">
        <f>IF(SUM($T51:HP51)=1,0,IF(COUNTIFS(HQ47:$LI47,"="&amp;0,HQ1:$LI1,"&lt;="&amp;MAX($1:$1))=0,1,0))</f>
        <v>0</v>
      </c>
      <c r="HR51" s="6">
        <f>IF(SUM($T51:HQ51)=1,0,IF(COUNTIFS(HR47:$LI47,"="&amp;0,HR1:$LI1,"&lt;="&amp;MAX($1:$1))=0,1,0))</f>
        <v>0</v>
      </c>
      <c r="HS51" s="6">
        <f>IF(SUM($T51:HR51)=1,0,IF(COUNTIFS(HS47:$LI47,"="&amp;0,HS1:$LI1,"&lt;="&amp;MAX($1:$1))=0,1,0))</f>
        <v>0</v>
      </c>
      <c r="HT51" s="6">
        <f>IF(SUM($T51:HS51)=1,0,IF(COUNTIFS(HT47:$LI47,"="&amp;0,HT1:$LI1,"&lt;="&amp;MAX($1:$1))=0,1,0))</f>
        <v>0</v>
      </c>
      <c r="HU51" s="6">
        <f>IF(SUM($T51:HT51)=1,0,IF(COUNTIFS(HU47:$LI47,"="&amp;0,HU1:$LI1,"&lt;="&amp;MAX($1:$1))=0,1,0))</f>
        <v>0</v>
      </c>
      <c r="HV51" s="6">
        <f>IF(SUM($T51:HU51)=1,0,IF(COUNTIFS(HV47:$LI47,"="&amp;0,HV1:$LI1,"&lt;="&amp;MAX($1:$1))=0,1,0))</f>
        <v>0</v>
      </c>
      <c r="HW51" s="6">
        <f>IF(SUM($T51:HV51)=1,0,IF(COUNTIFS(HW47:$LI47,"="&amp;0,HW1:$LI1,"&lt;="&amp;MAX($1:$1))=0,1,0))</f>
        <v>0</v>
      </c>
      <c r="HX51" s="6">
        <f>IF(SUM($T51:HW51)=1,0,IF(COUNTIFS(HX47:$LI47,"="&amp;0,HX1:$LI1,"&lt;="&amp;MAX($1:$1))=0,1,0))</f>
        <v>0</v>
      </c>
      <c r="HY51" s="6">
        <f>IF(SUM($T51:HX51)=1,0,IF(COUNTIFS(HY47:$LI47,"="&amp;0,HY1:$LI1,"&lt;="&amp;MAX($1:$1))=0,1,0))</f>
        <v>0</v>
      </c>
      <c r="HZ51" s="6">
        <f>IF(SUM($T51:HY51)=1,0,IF(COUNTIFS(HZ47:$LI47,"="&amp;0,HZ1:$LI1,"&lt;="&amp;MAX($1:$1))=0,1,0))</f>
        <v>0</v>
      </c>
      <c r="IA51" s="6">
        <f>IF(SUM($T51:HZ51)=1,0,IF(COUNTIFS(IA47:$LI47,"="&amp;0,IA1:$LI1,"&lt;="&amp;MAX($1:$1))=0,1,0))</f>
        <v>0</v>
      </c>
      <c r="IB51" s="6">
        <f>IF(SUM($T51:IA51)=1,0,IF(COUNTIFS(IB47:$LI47,"="&amp;0,IB1:$LI1,"&lt;="&amp;MAX($1:$1))=0,1,0))</f>
        <v>0</v>
      </c>
      <c r="IC51" s="6">
        <f>IF(SUM($T51:IB51)=1,0,IF(COUNTIFS(IC47:$LI47,"="&amp;0,IC1:$LI1,"&lt;="&amp;MAX($1:$1))=0,1,0))</f>
        <v>0</v>
      </c>
      <c r="ID51" s="6">
        <f>IF(SUM($T51:IC51)=1,0,IF(COUNTIFS(ID47:$LI47,"="&amp;0,ID1:$LI1,"&lt;="&amp;MAX($1:$1))=0,1,0))</f>
        <v>0</v>
      </c>
      <c r="IE51" s="6">
        <f>IF(SUM($T51:ID51)=1,0,IF(COUNTIFS(IE47:$LI47,"="&amp;0,IE1:$LI1,"&lt;="&amp;MAX($1:$1))=0,1,0))</f>
        <v>0</v>
      </c>
      <c r="IF51" s="6">
        <f>IF(SUM($T51:IE51)=1,0,IF(COUNTIFS(IF47:$LI47,"="&amp;0,IF1:$LI1,"&lt;="&amp;MAX($1:$1))=0,1,0))</f>
        <v>0</v>
      </c>
      <c r="IG51" s="6">
        <f>IF(SUM($T51:IF51)=1,0,IF(COUNTIFS(IG47:$LI47,"="&amp;0,IG1:$LI1,"&lt;="&amp;MAX($1:$1))=0,1,0))</f>
        <v>0</v>
      </c>
      <c r="IH51" s="6">
        <f>IF(SUM($T51:IG51)=1,0,IF(COUNTIFS(IH47:$LI47,"="&amp;0,IH1:$LI1,"&lt;="&amp;MAX($1:$1))=0,1,0))</f>
        <v>0</v>
      </c>
      <c r="II51" s="6">
        <f>IF(SUM($T51:IH51)=1,0,IF(COUNTIFS(II47:$LI47,"="&amp;0,II1:$LI1,"&lt;="&amp;MAX($1:$1))=0,1,0))</f>
        <v>0</v>
      </c>
      <c r="IJ51" s="6">
        <f>IF(SUM($T51:II51)=1,0,IF(COUNTIFS(IJ47:$LI47,"="&amp;0,IJ1:$LI1,"&lt;="&amp;MAX($1:$1))=0,1,0))</f>
        <v>0</v>
      </c>
      <c r="IK51" s="6">
        <f>IF(SUM($T51:IJ51)=1,0,IF(COUNTIFS(IK47:$LI47,"="&amp;0,IK1:$LI1,"&lt;="&amp;MAX($1:$1))=0,1,0))</f>
        <v>0</v>
      </c>
      <c r="IL51" s="6">
        <f>IF(SUM($T51:IK51)=1,0,IF(COUNTIFS(IL47:$LI47,"="&amp;0,IL1:$LI1,"&lt;="&amp;MAX($1:$1))=0,1,0))</f>
        <v>0</v>
      </c>
      <c r="IM51" s="6">
        <f>IF(SUM($T51:IL51)=1,0,IF(COUNTIFS(IM47:$LI47,"="&amp;0,IM1:$LI1,"&lt;="&amp;MAX($1:$1))=0,1,0))</f>
        <v>0</v>
      </c>
      <c r="IN51" s="6">
        <f>IF(SUM($T51:IM51)=1,0,IF(COUNTIFS(IN47:$LI47,"="&amp;0,IN1:$LI1,"&lt;="&amp;MAX($1:$1))=0,1,0))</f>
        <v>0</v>
      </c>
      <c r="IO51" s="6">
        <f>IF(SUM($T51:IN51)=1,0,IF(COUNTIFS(IO47:$LI47,"="&amp;0,IO1:$LI1,"&lt;="&amp;MAX($1:$1))=0,1,0))</f>
        <v>0</v>
      </c>
      <c r="IP51" s="6">
        <f>IF(SUM($T51:IO51)=1,0,IF(COUNTIFS(IP47:$LI47,"="&amp;0,IP1:$LI1,"&lt;="&amp;MAX($1:$1))=0,1,0))</f>
        <v>0</v>
      </c>
      <c r="IQ51" s="6">
        <f>IF(SUM($T51:IP51)=1,0,IF(COUNTIFS(IQ47:$LI47,"="&amp;0,IQ1:$LI1,"&lt;="&amp;MAX($1:$1))=0,1,0))</f>
        <v>0</v>
      </c>
      <c r="IR51" s="6">
        <f>IF(SUM($T51:IQ51)=1,0,IF(COUNTIFS(IR47:$LI47,"="&amp;0,IR1:$LI1,"&lt;="&amp;MAX($1:$1))=0,1,0))</f>
        <v>0</v>
      </c>
      <c r="IS51" s="6">
        <f>IF(SUM($T51:IR51)=1,0,IF(COUNTIFS(IS47:$LI47,"="&amp;0,IS1:$LI1,"&lt;="&amp;MAX($1:$1))=0,1,0))</f>
        <v>0</v>
      </c>
      <c r="IT51" s="6">
        <f>IF(SUM($T51:IS51)=1,0,IF(COUNTIFS(IT47:$LI47,"="&amp;0,IT1:$LI1,"&lt;="&amp;MAX($1:$1))=0,1,0))</f>
        <v>0</v>
      </c>
      <c r="IU51" s="6">
        <f>IF(SUM($T51:IT51)=1,0,IF(COUNTIFS(IU47:$LI47,"="&amp;0,IU1:$LI1,"&lt;="&amp;MAX($1:$1))=0,1,0))</f>
        <v>0</v>
      </c>
      <c r="IV51" s="6">
        <f>IF(SUM($T51:IU51)=1,0,IF(COUNTIFS(IV47:$LI47,"="&amp;0,IV1:$LI1,"&lt;="&amp;MAX($1:$1))=0,1,0))</f>
        <v>0</v>
      </c>
      <c r="IW51" s="6">
        <f>IF(SUM($T51:IV51)=1,0,IF(COUNTIFS(IW47:$LI47,"="&amp;0,IW1:$LI1,"&lt;="&amp;MAX($1:$1))=0,1,0))</f>
        <v>0</v>
      </c>
      <c r="IX51" s="6">
        <f>IF(SUM($T51:IW51)=1,0,IF(COUNTIFS(IX47:$LI47,"="&amp;0,IX1:$LI1,"&lt;="&amp;MAX($1:$1))=0,1,0))</f>
        <v>0</v>
      </c>
      <c r="IY51" s="6">
        <f>IF(SUM($T51:IX51)=1,0,IF(COUNTIFS(IY47:$LI47,"="&amp;0,IY1:$LI1,"&lt;="&amp;MAX($1:$1))=0,1,0))</f>
        <v>0</v>
      </c>
      <c r="IZ51" s="6">
        <f>IF(SUM($T51:IY51)=1,0,IF(COUNTIFS(IZ47:$LI47,"="&amp;0,IZ1:$LI1,"&lt;="&amp;MAX($1:$1))=0,1,0))</f>
        <v>0</v>
      </c>
      <c r="JA51" s="6">
        <f>IF(SUM($T51:IZ51)=1,0,IF(COUNTIFS(JA47:$LI47,"="&amp;0,JA1:$LI1,"&lt;="&amp;MAX($1:$1))=0,1,0))</f>
        <v>0</v>
      </c>
      <c r="JB51" s="6">
        <f>IF(SUM($T51:JA51)=1,0,IF(COUNTIFS(JB47:$LI47,"="&amp;0,JB1:$LI1,"&lt;="&amp;MAX($1:$1))=0,1,0))</f>
        <v>0</v>
      </c>
      <c r="JC51" s="6">
        <f>IF(SUM($T51:JB51)=1,0,IF(COUNTIFS(JC47:$LI47,"="&amp;0,JC1:$LI1,"&lt;="&amp;MAX($1:$1))=0,1,0))</f>
        <v>0</v>
      </c>
      <c r="JD51" s="6">
        <f>IF(SUM($T51:JC51)=1,0,IF(COUNTIFS(JD47:$LI47,"="&amp;0,JD1:$LI1,"&lt;="&amp;MAX($1:$1))=0,1,0))</f>
        <v>0</v>
      </c>
      <c r="JE51" s="6">
        <f>IF(SUM($T51:JD51)=1,0,IF(COUNTIFS(JE47:$LI47,"="&amp;0,JE1:$LI1,"&lt;="&amp;MAX($1:$1))=0,1,0))</f>
        <v>0</v>
      </c>
      <c r="JF51" s="6">
        <f>IF(SUM($T51:JE51)=1,0,IF(COUNTIFS(JF47:$LI47,"="&amp;0,JF1:$LI1,"&lt;="&amp;MAX($1:$1))=0,1,0))</f>
        <v>0</v>
      </c>
      <c r="JG51" s="6">
        <f>IF(SUM($T51:JF51)=1,0,IF(COUNTIFS(JG47:$LI47,"="&amp;0,JG1:$LI1,"&lt;="&amp;MAX($1:$1))=0,1,0))</f>
        <v>0</v>
      </c>
      <c r="JH51" s="6">
        <f>IF(SUM($T51:JG51)=1,0,IF(COUNTIFS(JH47:$LI47,"="&amp;0,JH1:$LI1,"&lt;="&amp;MAX($1:$1))=0,1,0))</f>
        <v>0</v>
      </c>
      <c r="JI51" s="6">
        <f>IF(SUM($T51:JH51)=1,0,IF(COUNTIFS(JI47:$LI47,"="&amp;0,JI1:$LI1,"&lt;="&amp;MAX($1:$1))=0,1,0))</f>
        <v>0</v>
      </c>
      <c r="JJ51" s="6">
        <f>IF(SUM($T51:JI51)=1,0,IF(COUNTIFS(JJ47:$LI47,"="&amp;0,JJ1:$LI1,"&lt;="&amp;MAX($1:$1))=0,1,0))</f>
        <v>0</v>
      </c>
      <c r="JK51" s="6">
        <f>IF(SUM($T51:JJ51)=1,0,IF(COUNTIFS(JK47:$LI47,"="&amp;0,JK1:$LI1,"&lt;="&amp;MAX($1:$1))=0,1,0))</f>
        <v>0</v>
      </c>
      <c r="JL51" s="6">
        <f>IF(SUM($T51:JK51)=1,0,IF(COUNTIFS(JL47:$LI47,"="&amp;0,JL1:$LI1,"&lt;="&amp;MAX($1:$1))=0,1,0))</f>
        <v>0</v>
      </c>
      <c r="JM51" s="6">
        <f>IF(SUM($T51:JL51)=1,0,IF(COUNTIFS(JM47:$LI47,"="&amp;0,JM1:$LI1,"&lt;="&amp;MAX($1:$1))=0,1,0))</f>
        <v>0</v>
      </c>
      <c r="JN51" s="6">
        <f>IF(SUM($T51:JM51)=1,0,IF(COUNTIFS(JN47:$LI47,"="&amp;0,JN1:$LI1,"&lt;="&amp;MAX($1:$1))=0,1,0))</f>
        <v>0</v>
      </c>
      <c r="JO51" s="6">
        <f>IF(SUM($T51:JN51)=1,0,IF(COUNTIFS(JO47:$LI47,"="&amp;0,JO1:$LI1,"&lt;="&amp;MAX($1:$1))=0,1,0))</f>
        <v>0</v>
      </c>
      <c r="JP51" s="6">
        <f>IF(SUM($T51:JO51)=1,0,IF(COUNTIFS(JP47:$LI47,"="&amp;0,JP1:$LI1,"&lt;="&amp;MAX($1:$1))=0,1,0))</f>
        <v>0</v>
      </c>
      <c r="JQ51" s="6">
        <f>IF(SUM($T51:JP51)=1,0,IF(COUNTIFS(JQ47:$LI47,"="&amp;0,JQ1:$LI1,"&lt;="&amp;MAX($1:$1))=0,1,0))</f>
        <v>0</v>
      </c>
      <c r="JR51" s="6">
        <f>IF(SUM($T51:JQ51)=1,0,IF(COUNTIFS(JR47:$LI47,"="&amp;0,JR1:$LI1,"&lt;="&amp;MAX($1:$1))=0,1,0))</f>
        <v>0</v>
      </c>
      <c r="JS51" s="6">
        <f>IF(SUM($T51:JR51)=1,0,IF(COUNTIFS(JS47:$LI47,"="&amp;0,JS1:$LI1,"&lt;="&amp;MAX($1:$1))=0,1,0))</f>
        <v>0</v>
      </c>
      <c r="JT51" s="6">
        <f>IF(SUM($T51:JS51)=1,0,IF(COUNTIFS(JT47:$LI47,"="&amp;0,JT1:$LI1,"&lt;="&amp;MAX($1:$1))=0,1,0))</f>
        <v>0</v>
      </c>
      <c r="JU51" s="6">
        <f>IF(SUM($T51:JT51)=1,0,IF(COUNTIFS(JU47:$LI47,"="&amp;0,JU1:$LI1,"&lt;="&amp;MAX($1:$1))=0,1,0))</f>
        <v>0</v>
      </c>
      <c r="JV51" s="6">
        <f>IF(SUM($T51:JU51)=1,0,IF(COUNTIFS(JV47:$LI47,"="&amp;0,JV1:$LI1,"&lt;="&amp;MAX($1:$1))=0,1,0))</f>
        <v>0</v>
      </c>
      <c r="JW51" s="6">
        <f>IF(SUM($T51:JV51)=1,0,IF(COUNTIFS(JW47:$LI47,"="&amp;0,JW1:$LI1,"&lt;="&amp;MAX($1:$1))=0,1,0))</f>
        <v>0</v>
      </c>
      <c r="JX51" s="6">
        <f>IF(SUM($T51:JW51)=1,0,IF(COUNTIFS(JX47:$LI47,"="&amp;0,JX1:$LI1,"&lt;="&amp;MAX($1:$1))=0,1,0))</f>
        <v>0</v>
      </c>
      <c r="JY51" s="6">
        <f>IF(SUM($T51:JX51)=1,0,IF(COUNTIFS(JY47:$LI47,"="&amp;0,JY1:$LI1,"&lt;="&amp;MAX($1:$1))=0,1,0))</f>
        <v>0</v>
      </c>
      <c r="JZ51" s="6">
        <f>IF(SUM($T51:JY51)=1,0,IF(COUNTIFS(JZ47:$LI47,"="&amp;0,JZ1:$LI1,"&lt;="&amp;MAX($1:$1))=0,1,0))</f>
        <v>0</v>
      </c>
      <c r="KA51" s="6">
        <f>IF(SUM($T51:JZ51)=1,0,IF(COUNTIFS(KA47:$LI47,"="&amp;0,KA1:$LI1,"&lt;="&amp;MAX($1:$1))=0,1,0))</f>
        <v>0</v>
      </c>
      <c r="KB51" s="6">
        <f>IF(SUM($T51:KA51)=1,0,IF(COUNTIFS(KB47:$LI47,"="&amp;0,KB1:$LI1,"&lt;="&amp;MAX($1:$1))=0,1,0))</f>
        <v>0</v>
      </c>
      <c r="KC51" s="6">
        <f>IF(SUM($T51:KB51)=1,0,IF(COUNTIFS(KC47:$LI47,"="&amp;0,KC1:$LI1,"&lt;="&amp;MAX($1:$1))=0,1,0))</f>
        <v>0</v>
      </c>
      <c r="KD51" s="6">
        <f>IF(SUM($T51:KC51)=1,0,IF(COUNTIFS(KD47:$LI47,"="&amp;0,KD1:$LI1,"&lt;="&amp;MAX($1:$1))=0,1,0))</f>
        <v>0</v>
      </c>
      <c r="KE51" s="6">
        <f>IF(SUM($T51:KD51)=1,0,IF(COUNTIFS(KE47:$LI47,"="&amp;0,KE1:$LI1,"&lt;="&amp;MAX($1:$1))=0,1,0))</f>
        <v>0</v>
      </c>
      <c r="KF51" s="6">
        <f>IF(SUM($T51:KE51)=1,0,IF(COUNTIFS(KF47:$LI47,"="&amp;0,KF1:$LI1,"&lt;="&amp;MAX($1:$1))=0,1,0))</f>
        <v>0</v>
      </c>
      <c r="KG51" s="6">
        <f>IF(SUM($T51:KF51)=1,0,IF(COUNTIFS(KG47:$LI47,"="&amp;0,KG1:$LI1,"&lt;="&amp;MAX($1:$1))=0,1,0))</f>
        <v>0</v>
      </c>
      <c r="KH51" s="6">
        <f>IF(SUM($T51:KG51)=1,0,IF(COUNTIFS(KH47:$LI47,"="&amp;0,KH1:$LI1,"&lt;="&amp;MAX($1:$1))=0,1,0))</f>
        <v>0</v>
      </c>
      <c r="KI51" s="6">
        <f>IF(SUM($T51:KH51)=1,0,IF(COUNTIFS(KI47:$LI47,"="&amp;0,KI1:$LI1,"&lt;="&amp;MAX($1:$1))=0,1,0))</f>
        <v>0</v>
      </c>
      <c r="KJ51" s="6">
        <f>IF(SUM($T51:KI51)=1,0,IF(COUNTIFS(KJ47:$LI47,"="&amp;0,KJ1:$LI1,"&lt;="&amp;MAX($1:$1))=0,1,0))</f>
        <v>0</v>
      </c>
      <c r="KK51" s="6">
        <f>IF(SUM($T51:KJ51)=1,0,IF(COUNTIFS(KK47:$LI47,"="&amp;0,KK1:$LI1,"&lt;="&amp;MAX($1:$1))=0,1,0))</f>
        <v>0</v>
      </c>
      <c r="KL51" s="6">
        <f>IF(SUM($T51:KK51)=1,0,IF(COUNTIFS(KL47:$LI47,"="&amp;0,KL1:$LI1,"&lt;="&amp;MAX($1:$1))=0,1,0))</f>
        <v>0</v>
      </c>
      <c r="KM51" s="6">
        <f>IF(SUM($T51:KL51)=1,0,IF(COUNTIFS(KM47:$LI47,"="&amp;0,KM1:$LI1,"&lt;="&amp;MAX($1:$1))=0,1,0))</f>
        <v>0</v>
      </c>
      <c r="KN51" s="6">
        <f>IF(SUM($T51:KM51)=1,0,IF(COUNTIFS(KN47:$LI47,"="&amp;0,KN1:$LI1,"&lt;="&amp;MAX($1:$1))=0,1,0))</f>
        <v>0</v>
      </c>
      <c r="KO51" s="6">
        <f>IF(SUM($T51:KN51)=1,0,IF(COUNTIFS(KO47:$LI47,"="&amp;0,KO1:$LI1,"&lt;="&amp;MAX($1:$1))=0,1,0))</f>
        <v>0</v>
      </c>
      <c r="KP51" s="6">
        <f>IF(SUM($T51:KO51)=1,0,IF(COUNTIFS(KP47:$LI47,"="&amp;0,KP1:$LI1,"&lt;="&amp;MAX($1:$1))=0,1,0))</f>
        <v>0</v>
      </c>
      <c r="KQ51" s="6">
        <f>IF(SUM($T51:KP51)=1,0,IF(COUNTIFS(KQ47:$LI47,"="&amp;0,KQ1:$LI1,"&lt;="&amp;MAX($1:$1))=0,1,0))</f>
        <v>0</v>
      </c>
      <c r="KR51" s="6">
        <f>IF(SUM($T51:KQ51)=1,0,IF(COUNTIFS(KR47:$LI47,"="&amp;0,KR1:$LI1,"&lt;="&amp;MAX($1:$1))=0,1,0))</f>
        <v>0</v>
      </c>
      <c r="KS51" s="6">
        <f>IF(SUM($T51:KR51)=1,0,IF(COUNTIFS(KS47:$LI47,"="&amp;0,KS1:$LI1,"&lt;="&amp;MAX($1:$1))=0,1,0))</f>
        <v>0</v>
      </c>
      <c r="KT51" s="6">
        <f>IF(SUM($T51:KS51)=1,0,IF(COUNTIFS(KT47:$LI47,"="&amp;0,KT1:$LI1,"&lt;="&amp;MAX($1:$1))=0,1,0))</f>
        <v>0</v>
      </c>
      <c r="KU51" s="6">
        <f>IF(SUM($T51:KT51)=1,0,IF(COUNTIFS(KU47:$LI47,"="&amp;0,KU1:$LI1,"&lt;="&amp;MAX($1:$1))=0,1,0))</f>
        <v>0</v>
      </c>
      <c r="KV51" s="6">
        <f>IF(SUM($T51:KU51)=1,0,IF(COUNTIFS(KV47:$LI47,"="&amp;0,KV1:$LI1,"&lt;="&amp;MAX($1:$1))=0,1,0))</f>
        <v>0</v>
      </c>
      <c r="KW51" s="6">
        <f>IF(SUM($T51:KV51)=1,0,IF(COUNTIFS(KW47:$LI47,"="&amp;0,KW1:$LI1,"&lt;="&amp;MAX($1:$1))=0,1,0))</f>
        <v>0</v>
      </c>
      <c r="KX51" s="6">
        <f>IF(SUM($T51:KW51)=1,0,IF(COUNTIFS(KX47:$LI47,"="&amp;0,KX1:$LI1,"&lt;="&amp;MAX($1:$1))=0,1,0))</f>
        <v>0</v>
      </c>
      <c r="KY51" s="6">
        <f>IF(SUM($T51:KX51)=1,0,IF(COUNTIFS(KY47:$LI47,"="&amp;0,KY1:$LI1,"&lt;="&amp;MAX($1:$1))=0,1,0))</f>
        <v>0</v>
      </c>
      <c r="KZ51" s="6">
        <f>IF(SUM($T51:KY51)=1,0,IF(COUNTIFS(KZ47:$LI47,"="&amp;0,KZ1:$LI1,"&lt;="&amp;MAX($1:$1))=0,1,0))</f>
        <v>0</v>
      </c>
      <c r="LA51" s="6">
        <f>IF(SUM($T51:KZ51)=1,0,IF(COUNTIFS(LA47:$LI47,"="&amp;0,LA1:$LI1,"&lt;="&amp;MAX($1:$1))=0,1,0))</f>
        <v>0</v>
      </c>
      <c r="LB51" s="6">
        <f>IF(SUM($T51:LA51)=1,0,IF(COUNTIFS(LB47:$LI47,"="&amp;0,LB1:$LI1,"&lt;="&amp;MAX($1:$1))=0,1,0))</f>
        <v>0</v>
      </c>
      <c r="LC51" s="6">
        <f>IF(SUM($T51:LB51)=1,0,IF(COUNTIFS(LC47:$LI47,"="&amp;0,LC1:$LI1,"&lt;="&amp;MAX($1:$1))=0,1,0))</f>
        <v>0</v>
      </c>
      <c r="LD51" s="6">
        <f>IF(SUM($T51:LC51)=1,0,IF(COUNTIFS(LD47:$LI47,"="&amp;0,LD1:$LI1,"&lt;="&amp;MAX($1:$1))=0,1,0))</f>
        <v>0</v>
      </c>
      <c r="LE51" s="6">
        <f>IF(SUM($T51:LD51)=1,0,IF(COUNTIFS(LE47:$LI47,"="&amp;0,LE1:$LI1,"&lt;="&amp;MAX($1:$1))=0,1,0))</f>
        <v>0</v>
      </c>
      <c r="LF51" s="6">
        <f>IF(SUM($T51:LE51)=1,0,IF(COUNTIFS(LF47:$LI47,"="&amp;0,LF1:$LI1,"&lt;="&amp;MAX($1:$1))=0,1,0))</f>
        <v>0</v>
      </c>
      <c r="LG51" s="6">
        <f>IF(SUM($T51:LF51)=1,0,IF(COUNTIFS(LG47:$LI47,"="&amp;0,LG1:$LI1,"&lt;="&amp;MAX($1:$1))=0,1,0))</f>
        <v>0</v>
      </c>
      <c r="LH51" s="6">
        <f>IF(SUM($T51:LG51)=1,0,IF(COUNTIFS(LH47:$LI47,"="&amp;0,LH1:$LI1,"&lt;="&amp;MAX($1:$1))=0,1,0))</f>
        <v>0</v>
      </c>
      <c r="LI51" s="6"/>
      <c r="LJ51" s="6"/>
    </row>
    <row r="52" spans="1:322" ht="7.0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31"/>
      <c r="L52" s="6"/>
      <c r="M52" s="13"/>
      <c r="N52" s="6"/>
      <c r="O52" s="20"/>
      <c r="P52" s="6"/>
      <c r="Q52" s="6"/>
      <c r="R52" s="82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</row>
    <row r="53" spans="1:322" x14ac:dyDescent="0.25">
      <c r="A53" s="6"/>
      <c r="B53" s="6"/>
      <c r="C53" s="6"/>
      <c r="D53" s="6"/>
      <c r="E53" s="30" t="str">
        <f>kpi!$E$70</f>
        <v>DPP(мес)</v>
      </c>
      <c r="F53" s="10"/>
      <c r="G53" s="10"/>
      <c r="H53" s="30"/>
      <c r="I53" s="10"/>
      <c r="J53" s="10"/>
      <c r="K53" s="99" t="str">
        <f>IF($E53="","",INDEX(kpi!$H:$H,SUMIFS(kpi!$B:$B,kpi!$E:$E,$E53)))</f>
        <v>кол-во мес</v>
      </c>
      <c r="L53" s="10"/>
      <c r="M53" s="13"/>
      <c r="N53" s="10"/>
      <c r="O53" s="20"/>
      <c r="P53" s="10"/>
      <c r="Q53" s="10"/>
      <c r="R53" s="84">
        <f>SUMIFS($T53:$LI53,$T$1:$LI$1,"&lt;="&amp;MAX($1:$1),$T$1:$LI$1,"&gt;="&amp;1)</f>
        <v>122</v>
      </c>
      <c r="S53" s="6"/>
      <c r="T53" s="6"/>
      <c r="U53" s="6">
        <f>IF(U$10="",0,IF(U$10&lt;эффект_кВт!$U$10,0,IF(U1&gt;SUMIFS($1:$1,51:51,1),0,1)))</f>
        <v>0</v>
      </c>
      <c r="V53" s="6">
        <f>IF(V$10="",0,IF(V$10&lt;эффект_кВт!$U$10,0,IF(V1&gt;SUMIFS($1:$1,51:51,1),0,1)))</f>
        <v>0</v>
      </c>
      <c r="W53" s="6">
        <f>IF(W$10="",0,IF(W$10&lt;эффект_кВт!$U$10,0,IF(W1&gt;SUMIFS($1:$1,51:51,1),0,1)))</f>
        <v>0</v>
      </c>
      <c r="X53" s="6">
        <f>IF(X$10="",0,IF(X$10&lt;эффект_кВт!$U$10,0,IF(X1&gt;SUMIFS($1:$1,51:51,1),0,1)))</f>
        <v>0</v>
      </c>
      <c r="Y53" s="6">
        <f>IF(Y$10="",0,IF(Y$10&lt;эффект_кВт!$U$10,0,IF(Y1&gt;SUMIFS($1:$1,51:51,1),0,1)))</f>
        <v>0</v>
      </c>
      <c r="Z53" s="6">
        <f>IF(Z$10="",0,IF(Z$10&lt;эффект_кВт!$U$10,0,IF(Z1&gt;SUMIFS($1:$1,51:51,1),0,1)))</f>
        <v>0</v>
      </c>
      <c r="AA53" s="6">
        <f>IF(AA$10="",0,IF(AA$10&lt;эффект_кВт!$U$10,0,IF(AA1&gt;SUMIFS($1:$1,51:51,1),0,1)))</f>
        <v>0</v>
      </c>
      <c r="AB53" s="6">
        <f>IF(AB$10="",0,IF(AB$10&lt;эффект_кВт!$U$10,0,IF(AB1&gt;SUMIFS($1:$1,51:51,1),0,1)))</f>
        <v>0</v>
      </c>
      <c r="AC53" s="6">
        <f>IF(AC$10="",0,IF(AC$10&lt;эффект_кВт!$U$10,0,IF(AC1&gt;SUMIFS($1:$1,51:51,1),0,1)))</f>
        <v>0</v>
      </c>
      <c r="AD53" s="6">
        <f>IF(AD$10="",0,IF(AD$10&lt;эффект_кВт!$U$10,0,IF(AD1&gt;SUMIFS($1:$1,51:51,1),0,1)))</f>
        <v>0</v>
      </c>
      <c r="AE53" s="6">
        <f>IF(AE$10="",0,IF(AE$10&lt;эффект_кВт!$U$10,0,IF(AE1&gt;SUMIFS($1:$1,51:51,1),0,1)))</f>
        <v>1</v>
      </c>
      <c r="AF53" s="6">
        <f>IF(AF$10="",0,IF(AF$10&lt;эффект_кВт!$U$10,0,IF(AF1&gt;SUMIFS($1:$1,51:51,1),0,1)))</f>
        <v>1</v>
      </c>
      <c r="AG53" s="6">
        <f>IF(AG$10="",0,IF(AG$10&lt;эффект_кВт!$U$10,0,IF(AG1&gt;SUMIFS($1:$1,51:51,1),0,1)))</f>
        <v>1</v>
      </c>
      <c r="AH53" s="6">
        <f>IF(AH$10="",0,IF(AH$10&lt;эффект_кВт!$U$10,0,IF(AH1&gt;SUMIFS($1:$1,51:51,1),0,1)))</f>
        <v>1</v>
      </c>
      <c r="AI53" s="6">
        <f>IF(AI$10="",0,IF(AI$10&lt;эффект_кВт!$U$10,0,IF(AI1&gt;SUMIFS($1:$1,51:51,1),0,1)))</f>
        <v>1</v>
      </c>
      <c r="AJ53" s="6">
        <f>IF(AJ$10="",0,IF(AJ$10&lt;эффект_кВт!$U$10,0,IF(AJ1&gt;SUMIFS($1:$1,51:51,1),0,1)))</f>
        <v>1</v>
      </c>
      <c r="AK53" s="6">
        <f>IF(AK$10="",0,IF(AK$10&lt;эффект_кВт!$U$10,0,IF(AK1&gt;SUMIFS($1:$1,51:51,1),0,1)))</f>
        <v>1</v>
      </c>
      <c r="AL53" s="6">
        <f>IF(AL$10="",0,IF(AL$10&lt;эффект_кВт!$U$10,0,IF(AL1&gt;SUMIFS($1:$1,51:51,1),0,1)))</f>
        <v>1</v>
      </c>
      <c r="AM53" s="6">
        <f>IF(AM$10="",0,IF(AM$10&lt;эффект_кВт!$U$10,0,IF(AM1&gt;SUMIFS($1:$1,51:51,1),0,1)))</f>
        <v>1</v>
      </c>
      <c r="AN53" s="6">
        <f>IF(AN$10="",0,IF(AN$10&lt;эффект_кВт!$U$10,0,IF(AN1&gt;SUMIFS($1:$1,51:51,1),0,1)))</f>
        <v>1</v>
      </c>
      <c r="AO53" s="6">
        <f>IF(AO$10="",0,IF(AO$10&lt;эффект_кВт!$U$10,0,IF(AO1&gt;SUMIFS($1:$1,51:51,1),0,1)))</f>
        <v>1</v>
      </c>
      <c r="AP53" s="6">
        <f>IF(AP$10="",0,IF(AP$10&lt;эффект_кВт!$U$10,0,IF(AP1&gt;SUMIFS($1:$1,51:51,1),0,1)))</f>
        <v>1</v>
      </c>
      <c r="AQ53" s="6">
        <f>IF(AQ$10="",0,IF(AQ$10&lt;эффект_кВт!$U$10,0,IF(AQ1&gt;SUMIFS($1:$1,51:51,1),0,1)))</f>
        <v>1</v>
      </c>
      <c r="AR53" s="6">
        <f>IF(AR$10="",0,IF(AR$10&lt;эффект_кВт!$U$10,0,IF(AR1&gt;SUMIFS($1:$1,51:51,1),0,1)))</f>
        <v>1</v>
      </c>
      <c r="AS53" s="6">
        <f>IF(AS$10="",0,IF(AS$10&lt;эффект_кВт!$U$10,0,IF(AS1&gt;SUMIFS($1:$1,51:51,1),0,1)))</f>
        <v>1</v>
      </c>
      <c r="AT53" s="6">
        <f>IF(AT$10="",0,IF(AT$10&lt;эффект_кВт!$U$10,0,IF(AT1&gt;SUMIFS($1:$1,51:51,1),0,1)))</f>
        <v>1</v>
      </c>
      <c r="AU53" s="6">
        <f>IF(AU$10="",0,IF(AU$10&lt;эффект_кВт!$U$10,0,IF(AU1&gt;SUMIFS($1:$1,51:51,1),0,1)))</f>
        <v>1</v>
      </c>
      <c r="AV53" s="6">
        <f>IF(AV$10="",0,IF(AV$10&lt;эффект_кВт!$U$10,0,IF(AV1&gt;SUMIFS($1:$1,51:51,1),0,1)))</f>
        <v>1</v>
      </c>
      <c r="AW53" s="6">
        <f>IF(AW$10="",0,IF(AW$10&lt;эффект_кВт!$U$10,0,IF(AW1&gt;SUMIFS($1:$1,51:51,1),0,1)))</f>
        <v>1</v>
      </c>
      <c r="AX53" s="6">
        <f>IF(AX$10="",0,IF(AX$10&lt;эффект_кВт!$U$10,0,IF(AX1&gt;SUMIFS($1:$1,51:51,1),0,1)))</f>
        <v>1</v>
      </c>
      <c r="AY53" s="6">
        <f>IF(AY$10="",0,IF(AY$10&lt;эффект_кВт!$U$10,0,IF(AY1&gt;SUMIFS($1:$1,51:51,1),0,1)))</f>
        <v>1</v>
      </c>
      <c r="AZ53" s="6">
        <f>IF(AZ$10="",0,IF(AZ$10&lt;эффект_кВт!$U$10,0,IF(AZ1&gt;SUMIFS($1:$1,51:51,1),0,1)))</f>
        <v>1</v>
      </c>
      <c r="BA53" s="6">
        <f>IF(BA$10="",0,IF(BA$10&lt;эффект_кВт!$U$10,0,IF(BA1&gt;SUMIFS($1:$1,51:51,1),0,1)))</f>
        <v>1</v>
      </c>
      <c r="BB53" s="6">
        <f>IF(BB$10="",0,IF(BB$10&lt;эффект_кВт!$U$10,0,IF(BB1&gt;SUMIFS($1:$1,51:51,1),0,1)))</f>
        <v>1</v>
      </c>
      <c r="BC53" s="6">
        <f>IF(BC$10="",0,IF(BC$10&lt;эффект_кВт!$U$10,0,IF(BC1&gt;SUMIFS($1:$1,51:51,1),0,1)))</f>
        <v>1</v>
      </c>
      <c r="BD53" s="6">
        <f>IF(BD$10="",0,IF(BD$10&lt;эффект_кВт!$U$10,0,IF(BD1&gt;SUMIFS($1:$1,51:51,1),0,1)))</f>
        <v>1</v>
      </c>
      <c r="BE53" s="6">
        <f>IF(BE$10="",0,IF(BE$10&lt;эффект_кВт!$U$10,0,IF(BE1&gt;SUMIFS($1:$1,51:51,1),0,1)))</f>
        <v>1</v>
      </c>
      <c r="BF53" s="6">
        <f>IF(BF$10="",0,IF(BF$10&lt;эффект_кВт!$U$10,0,IF(BF1&gt;SUMIFS($1:$1,51:51,1),0,1)))</f>
        <v>1</v>
      </c>
      <c r="BG53" s="6">
        <f>IF(BG$10="",0,IF(BG$10&lt;эффект_кВт!$U$10,0,IF(BG1&gt;SUMIFS($1:$1,51:51,1),0,1)))</f>
        <v>1</v>
      </c>
      <c r="BH53" s="6">
        <f>IF(BH$10="",0,IF(BH$10&lt;эффект_кВт!$U$10,0,IF(BH1&gt;SUMIFS($1:$1,51:51,1),0,1)))</f>
        <v>1</v>
      </c>
      <c r="BI53" s="6">
        <f>IF(BI$10="",0,IF(BI$10&lt;эффект_кВт!$U$10,0,IF(BI1&gt;SUMIFS($1:$1,51:51,1),0,1)))</f>
        <v>1</v>
      </c>
      <c r="BJ53" s="6">
        <f>IF(BJ$10="",0,IF(BJ$10&lt;эффект_кВт!$U$10,0,IF(BJ1&gt;SUMIFS($1:$1,51:51,1),0,1)))</f>
        <v>1</v>
      </c>
      <c r="BK53" s="6">
        <f>IF(BK$10="",0,IF(BK$10&lt;эффект_кВт!$U$10,0,IF(BK1&gt;SUMIFS($1:$1,51:51,1),0,1)))</f>
        <v>1</v>
      </c>
      <c r="BL53" s="6">
        <f>IF(BL$10="",0,IF(BL$10&lt;эффект_кВт!$U$10,0,IF(BL1&gt;SUMIFS($1:$1,51:51,1),0,1)))</f>
        <v>1</v>
      </c>
      <c r="BM53" s="6">
        <f>IF(BM$10="",0,IF(BM$10&lt;эффект_кВт!$U$10,0,IF(BM1&gt;SUMIFS($1:$1,51:51,1),0,1)))</f>
        <v>1</v>
      </c>
      <c r="BN53" s="6">
        <f>IF(BN$10="",0,IF(BN$10&lt;эффект_кВт!$U$10,0,IF(BN1&gt;SUMIFS($1:$1,51:51,1),0,1)))</f>
        <v>1</v>
      </c>
      <c r="BO53" s="6">
        <f>IF(BO$10="",0,IF(BO$10&lt;эффект_кВт!$U$10,0,IF(BO1&gt;SUMIFS($1:$1,51:51,1),0,1)))</f>
        <v>1</v>
      </c>
      <c r="BP53" s="6">
        <f>IF(BP$10="",0,IF(BP$10&lt;эффект_кВт!$U$10,0,IF(BP1&gt;SUMIFS($1:$1,51:51,1),0,1)))</f>
        <v>1</v>
      </c>
      <c r="BQ53" s="6">
        <f>IF(BQ$10="",0,IF(BQ$10&lt;эффект_кВт!$U$10,0,IF(BQ1&gt;SUMIFS($1:$1,51:51,1),0,1)))</f>
        <v>1</v>
      </c>
      <c r="BR53" s="6">
        <f>IF(BR$10="",0,IF(BR$10&lt;эффект_кВт!$U$10,0,IF(BR1&gt;SUMIFS($1:$1,51:51,1),0,1)))</f>
        <v>1</v>
      </c>
      <c r="BS53" s="6">
        <f>IF(BS$10="",0,IF(BS$10&lt;эффект_кВт!$U$10,0,IF(BS1&gt;SUMIFS($1:$1,51:51,1),0,1)))</f>
        <v>1</v>
      </c>
      <c r="BT53" s="6">
        <f>IF(BT$10="",0,IF(BT$10&lt;эффект_кВт!$U$10,0,IF(BT1&gt;SUMIFS($1:$1,51:51,1),0,1)))</f>
        <v>1</v>
      </c>
      <c r="BU53" s="6">
        <f>IF(BU$10="",0,IF(BU$10&lt;эффект_кВт!$U$10,0,IF(BU1&gt;SUMIFS($1:$1,51:51,1),0,1)))</f>
        <v>1</v>
      </c>
      <c r="BV53" s="6">
        <f>IF(BV$10="",0,IF(BV$10&lt;эффект_кВт!$U$10,0,IF(BV1&gt;SUMIFS($1:$1,51:51,1),0,1)))</f>
        <v>1</v>
      </c>
      <c r="BW53" s="6">
        <f>IF(BW$10="",0,IF(BW$10&lt;эффект_кВт!$U$10,0,IF(BW1&gt;SUMIFS($1:$1,51:51,1),0,1)))</f>
        <v>1</v>
      </c>
      <c r="BX53" s="6">
        <f>IF(BX$10="",0,IF(BX$10&lt;эффект_кВт!$U$10,0,IF(BX1&gt;SUMIFS($1:$1,51:51,1),0,1)))</f>
        <v>1</v>
      </c>
      <c r="BY53" s="6">
        <f>IF(BY$10="",0,IF(BY$10&lt;эффект_кВт!$U$10,0,IF(BY1&gt;SUMIFS($1:$1,51:51,1),0,1)))</f>
        <v>1</v>
      </c>
      <c r="BZ53" s="6">
        <f>IF(BZ$10="",0,IF(BZ$10&lt;эффект_кВт!$U$10,0,IF(BZ1&gt;SUMIFS($1:$1,51:51,1),0,1)))</f>
        <v>1</v>
      </c>
      <c r="CA53" s="6">
        <f>IF(CA$10="",0,IF(CA$10&lt;эффект_кВт!$U$10,0,IF(CA1&gt;SUMIFS($1:$1,51:51,1),0,1)))</f>
        <v>1</v>
      </c>
      <c r="CB53" s="6">
        <f>IF(CB$10="",0,IF(CB$10&lt;эффект_кВт!$U$10,0,IF(CB1&gt;SUMIFS($1:$1,51:51,1),0,1)))</f>
        <v>1</v>
      </c>
      <c r="CC53" s="6">
        <f>IF(CC$10="",0,IF(CC$10&lt;эффект_кВт!$U$10,0,IF(CC1&gt;SUMIFS($1:$1,51:51,1),0,1)))</f>
        <v>1</v>
      </c>
      <c r="CD53" s="6">
        <f>IF(CD$10="",0,IF(CD$10&lt;эффект_кВт!$U$10,0,IF(CD1&gt;SUMIFS($1:$1,51:51,1),0,1)))</f>
        <v>1</v>
      </c>
      <c r="CE53" s="6">
        <f>IF(CE$10="",0,IF(CE$10&lt;эффект_кВт!$U$10,0,IF(CE1&gt;SUMIFS($1:$1,51:51,1),0,1)))</f>
        <v>1</v>
      </c>
      <c r="CF53" s="6">
        <f>IF(CF$10="",0,IF(CF$10&lt;эффект_кВт!$U$10,0,IF(CF1&gt;SUMIFS($1:$1,51:51,1),0,1)))</f>
        <v>1</v>
      </c>
      <c r="CG53" s="6">
        <f>IF(CG$10="",0,IF(CG$10&lt;эффект_кВт!$U$10,0,IF(CG1&gt;SUMIFS($1:$1,51:51,1),0,1)))</f>
        <v>1</v>
      </c>
      <c r="CH53" s="6">
        <f>IF(CH$10="",0,IF(CH$10&lt;эффект_кВт!$U$10,0,IF(CH1&gt;SUMIFS($1:$1,51:51,1),0,1)))</f>
        <v>1</v>
      </c>
      <c r="CI53" s="6">
        <f>IF(CI$10="",0,IF(CI$10&lt;эффект_кВт!$U$10,0,IF(CI1&gt;SUMIFS($1:$1,51:51,1),0,1)))</f>
        <v>1</v>
      </c>
      <c r="CJ53" s="6">
        <f>IF(CJ$10="",0,IF(CJ$10&lt;эффект_кВт!$U$10,0,IF(CJ1&gt;SUMIFS($1:$1,51:51,1),0,1)))</f>
        <v>1</v>
      </c>
      <c r="CK53" s="6">
        <f>IF(CK$10="",0,IF(CK$10&lt;эффект_кВт!$U$10,0,IF(CK1&gt;SUMIFS($1:$1,51:51,1),0,1)))</f>
        <v>1</v>
      </c>
      <c r="CL53" s="6">
        <f>IF(CL$10="",0,IF(CL$10&lt;эффект_кВт!$U$10,0,IF(CL1&gt;SUMIFS($1:$1,51:51,1),0,1)))</f>
        <v>1</v>
      </c>
      <c r="CM53" s="6">
        <f>IF(CM$10="",0,IF(CM$10&lt;эффект_кВт!$U$10,0,IF(CM1&gt;SUMIFS($1:$1,51:51,1),0,1)))</f>
        <v>1</v>
      </c>
      <c r="CN53" s="6">
        <f>IF(CN$10="",0,IF(CN$10&lt;эффект_кВт!$U$10,0,IF(CN1&gt;SUMIFS($1:$1,51:51,1),0,1)))</f>
        <v>1</v>
      </c>
      <c r="CO53" s="6">
        <f>IF(CO$10="",0,IF(CO$10&lt;эффект_кВт!$U$10,0,IF(CO1&gt;SUMIFS($1:$1,51:51,1),0,1)))</f>
        <v>1</v>
      </c>
      <c r="CP53" s="6">
        <f>IF(CP$10="",0,IF(CP$10&lt;эффект_кВт!$U$10,0,IF(CP1&gt;SUMIFS($1:$1,51:51,1),0,1)))</f>
        <v>1</v>
      </c>
      <c r="CQ53" s="6">
        <f>IF(CQ$10="",0,IF(CQ$10&lt;эффект_кВт!$U$10,0,IF(CQ1&gt;SUMIFS($1:$1,51:51,1),0,1)))</f>
        <v>1</v>
      </c>
      <c r="CR53" s="6">
        <f>IF(CR$10="",0,IF(CR$10&lt;эффект_кВт!$U$10,0,IF(CR1&gt;SUMIFS($1:$1,51:51,1),0,1)))</f>
        <v>1</v>
      </c>
      <c r="CS53" s="6">
        <f>IF(CS$10="",0,IF(CS$10&lt;эффект_кВт!$U$10,0,IF(CS1&gt;SUMIFS($1:$1,51:51,1),0,1)))</f>
        <v>1</v>
      </c>
      <c r="CT53" s="6">
        <f>IF(CT$10="",0,IF(CT$10&lt;эффект_кВт!$U$10,0,IF(CT1&gt;SUMIFS($1:$1,51:51,1),0,1)))</f>
        <v>1</v>
      </c>
      <c r="CU53" s="6">
        <f>IF(CU$10="",0,IF(CU$10&lt;эффект_кВт!$U$10,0,IF(CU1&gt;SUMIFS($1:$1,51:51,1),0,1)))</f>
        <v>1</v>
      </c>
      <c r="CV53" s="6">
        <f>IF(CV$10="",0,IF(CV$10&lt;эффект_кВт!$U$10,0,IF(CV1&gt;SUMIFS($1:$1,51:51,1),0,1)))</f>
        <v>1</v>
      </c>
      <c r="CW53" s="6">
        <f>IF(CW$10="",0,IF(CW$10&lt;эффект_кВт!$U$10,0,IF(CW1&gt;SUMIFS($1:$1,51:51,1),0,1)))</f>
        <v>1</v>
      </c>
      <c r="CX53" s="6">
        <f>IF(CX$10="",0,IF(CX$10&lt;эффект_кВт!$U$10,0,IF(CX1&gt;SUMIFS($1:$1,51:51,1),0,1)))</f>
        <v>1</v>
      </c>
      <c r="CY53" s="6">
        <f>IF(CY$10="",0,IF(CY$10&lt;эффект_кВт!$U$10,0,IF(CY1&gt;SUMIFS($1:$1,51:51,1),0,1)))</f>
        <v>1</v>
      </c>
      <c r="CZ53" s="6">
        <f>IF(CZ$10="",0,IF(CZ$10&lt;эффект_кВт!$U$10,0,IF(CZ1&gt;SUMIFS($1:$1,51:51,1),0,1)))</f>
        <v>1</v>
      </c>
      <c r="DA53" s="6">
        <f>IF(DA$10="",0,IF(DA$10&lt;эффект_кВт!$U$10,0,IF(DA1&gt;SUMIFS($1:$1,51:51,1),0,1)))</f>
        <v>1</v>
      </c>
      <c r="DB53" s="6">
        <f>IF(DB$10="",0,IF(DB$10&lt;эффект_кВт!$U$10,0,IF(DB1&gt;SUMIFS($1:$1,51:51,1),0,1)))</f>
        <v>1</v>
      </c>
      <c r="DC53" s="6">
        <f>IF(DC$10="",0,IF(DC$10&lt;эффект_кВт!$U$10,0,IF(DC1&gt;SUMIFS($1:$1,51:51,1),0,1)))</f>
        <v>1</v>
      </c>
      <c r="DD53" s="6">
        <f>IF(DD$10="",0,IF(DD$10&lt;эффект_кВт!$U$10,0,IF(DD1&gt;SUMIFS($1:$1,51:51,1),0,1)))</f>
        <v>1</v>
      </c>
      <c r="DE53" s="6">
        <f>IF(DE$10="",0,IF(DE$10&lt;эффект_кВт!$U$10,0,IF(DE1&gt;SUMIFS($1:$1,51:51,1),0,1)))</f>
        <v>1</v>
      </c>
      <c r="DF53" s="6">
        <f>IF(DF$10="",0,IF(DF$10&lt;эффект_кВт!$U$10,0,IF(DF1&gt;SUMIFS($1:$1,51:51,1),0,1)))</f>
        <v>1</v>
      </c>
      <c r="DG53" s="6">
        <f>IF(DG$10="",0,IF(DG$10&lt;эффект_кВт!$U$10,0,IF(DG1&gt;SUMIFS($1:$1,51:51,1),0,1)))</f>
        <v>1</v>
      </c>
      <c r="DH53" s="6">
        <f>IF(DH$10="",0,IF(DH$10&lt;эффект_кВт!$U$10,0,IF(DH1&gt;SUMIFS($1:$1,51:51,1),0,1)))</f>
        <v>1</v>
      </c>
      <c r="DI53" s="6">
        <f>IF(DI$10="",0,IF(DI$10&lt;эффект_кВт!$U$10,0,IF(DI1&gt;SUMIFS($1:$1,51:51,1),0,1)))</f>
        <v>1</v>
      </c>
      <c r="DJ53" s="6">
        <f>IF(DJ$10="",0,IF(DJ$10&lt;эффект_кВт!$U$10,0,IF(DJ1&gt;SUMIFS($1:$1,51:51,1),0,1)))</f>
        <v>1</v>
      </c>
      <c r="DK53" s="6">
        <f>IF(DK$10="",0,IF(DK$10&lt;эффект_кВт!$U$10,0,IF(DK1&gt;SUMIFS($1:$1,51:51,1),0,1)))</f>
        <v>1</v>
      </c>
      <c r="DL53" s="6">
        <f>IF(DL$10="",0,IF(DL$10&lt;эффект_кВт!$U$10,0,IF(DL1&gt;SUMIFS($1:$1,51:51,1),0,1)))</f>
        <v>1</v>
      </c>
      <c r="DM53" s="6">
        <f>IF(DM$10="",0,IF(DM$10&lt;эффект_кВт!$U$10,0,IF(DM1&gt;SUMIFS($1:$1,51:51,1),0,1)))</f>
        <v>1</v>
      </c>
      <c r="DN53" s="6">
        <f>IF(DN$10="",0,IF(DN$10&lt;эффект_кВт!$U$10,0,IF(DN1&gt;SUMIFS($1:$1,51:51,1),0,1)))</f>
        <v>1</v>
      </c>
      <c r="DO53" s="6">
        <f>IF(DO$10="",0,IF(DO$10&lt;эффект_кВт!$U$10,0,IF(DO1&gt;SUMIFS($1:$1,51:51,1),0,1)))</f>
        <v>1</v>
      </c>
      <c r="DP53" s="6">
        <f>IF(DP$10="",0,IF(DP$10&lt;эффект_кВт!$U$10,0,IF(DP1&gt;SUMIFS($1:$1,51:51,1),0,1)))</f>
        <v>1</v>
      </c>
      <c r="DQ53" s="6">
        <f>IF(DQ$10="",0,IF(DQ$10&lt;эффект_кВт!$U$10,0,IF(DQ1&gt;SUMIFS($1:$1,51:51,1),0,1)))</f>
        <v>1</v>
      </c>
      <c r="DR53" s="6">
        <f>IF(DR$10="",0,IF(DR$10&lt;эффект_кВт!$U$10,0,IF(DR1&gt;SUMIFS($1:$1,51:51,1),0,1)))</f>
        <v>1</v>
      </c>
      <c r="DS53" s="6">
        <f>IF(DS$10="",0,IF(DS$10&lt;эффект_кВт!$U$10,0,IF(DS1&gt;SUMIFS($1:$1,51:51,1),0,1)))</f>
        <v>1</v>
      </c>
      <c r="DT53" s="6">
        <f>IF(DT$10="",0,IF(DT$10&lt;эффект_кВт!$U$10,0,IF(DT1&gt;SUMIFS($1:$1,51:51,1),0,1)))</f>
        <v>1</v>
      </c>
      <c r="DU53" s="6">
        <f>IF(DU$10="",0,IF(DU$10&lt;эффект_кВт!$U$10,0,IF(DU1&gt;SUMIFS($1:$1,51:51,1),0,1)))</f>
        <v>1</v>
      </c>
      <c r="DV53" s="6">
        <f>IF(DV$10="",0,IF(DV$10&lt;эффект_кВт!$U$10,0,IF(DV1&gt;SUMIFS($1:$1,51:51,1),0,1)))</f>
        <v>1</v>
      </c>
      <c r="DW53" s="6">
        <f>IF(DW$10="",0,IF(DW$10&lt;эффект_кВт!$U$10,0,IF(DW1&gt;SUMIFS($1:$1,51:51,1),0,1)))</f>
        <v>1</v>
      </c>
      <c r="DX53" s="6">
        <f>IF(DX$10="",0,IF(DX$10&lt;эффект_кВт!$U$10,0,IF(DX1&gt;SUMIFS($1:$1,51:51,1),0,1)))</f>
        <v>1</v>
      </c>
      <c r="DY53" s="6">
        <f>IF(DY$10="",0,IF(DY$10&lt;эффект_кВт!$U$10,0,IF(DY1&gt;SUMIFS($1:$1,51:51,1),0,1)))</f>
        <v>1</v>
      </c>
      <c r="DZ53" s="6">
        <f>IF(DZ$10="",0,IF(DZ$10&lt;эффект_кВт!$U$10,0,IF(DZ1&gt;SUMIFS($1:$1,51:51,1),0,1)))</f>
        <v>1</v>
      </c>
      <c r="EA53" s="6">
        <f>IF(EA$10="",0,IF(EA$10&lt;эффект_кВт!$U$10,0,IF(EA1&gt;SUMIFS($1:$1,51:51,1),0,1)))</f>
        <v>1</v>
      </c>
      <c r="EB53" s="6">
        <f>IF(EB$10="",0,IF(EB$10&lt;эффект_кВт!$U$10,0,IF(EB1&gt;SUMIFS($1:$1,51:51,1),0,1)))</f>
        <v>1</v>
      </c>
      <c r="EC53" s="6">
        <f>IF(EC$10="",0,IF(EC$10&lt;эффект_кВт!$U$10,0,IF(EC1&gt;SUMIFS($1:$1,51:51,1),0,1)))</f>
        <v>1</v>
      </c>
      <c r="ED53" s="6">
        <f>IF(ED$10="",0,IF(ED$10&lt;эффект_кВт!$U$10,0,IF(ED1&gt;SUMIFS($1:$1,51:51,1),0,1)))</f>
        <v>1</v>
      </c>
      <c r="EE53" s="6">
        <f>IF(EE$10="",0,IF(EE$10&lt;эффект_кВт!$U$10,0,IF(EE1&gt;SUMIFS($1:$1,51:51,1),0,1)))</f>
        <v>1</v>
      </c>
      <c r="EF53" s="6">
        <f>IF(EF$10="",0,IF(EF$10&lt;эффект_кВт!$U$10,0,IF(EF1&gt;SUMIFS($1:$1,51:51,1),0,1)))</f>
        <v>1</v>
      </c>
      <c r="EG53" s="6">
        <f>IF(EG$10="",0,IF(EG$10&lt;эффект_кВт!$U$10,0,IF(EG1&gt;SUMIFS($1:$1,51:51,1),0,1)))</f>
        <v>1</v>
      </c>
      <c r="EH53" s="6">
        <f>IF(EH$10="",0,IF(EH$10&lt;эффект_кВт!$U$10,0,IF(EH1&gt;SUMIFS($1:$1,51:51,1),0,1)))</f>
        <v>1</v>
      </c>
      <c r="EI53" s="6">
        <f>IF(EI$10="",0,IF(EI$10&lt;эффект_кВт!$U$10,0,IF(EI1&gt;SUMIFS($1:$1,51:51,1),0,1)))</f>
        <v>1</v>
      </c>
      <c r="EJ53" s="6">
        <f>IF(EJ$10="",0,IF(EJ$10&lt;эффект_кВт!$U$10,0,IF(EJ1&gt;SUMIFS($1:$1,51:51,1),0,1)))</f>
        <v>1</v>
      </c>
      <c r="EK53" s="6">
        <f>IF(EK$10="",0,IF(EK$10&lt;эффект_кВт!$U$10,0,IF(EK1&gt;SUMIFS($1:$1,51:51,1),0,1)))</f>
        <v>1</v>
      </c>
      <c r="EL53" s="6">
        <f>IF(EL$10="",0,IF(EL$10&lt;эффект_кВт!$U$10,0,IF(EL1&gt;SUMIFS($1:$1,51:51,1),0,1)))</f>
        <v>1</v>
      </c>
      <c r="EM53" s="6">
        <f>IF(EM$10="",0,IF(EM$10&lt;эффект_кВт!$U$10,0,IF(EM1&gt;SUMIFS($1:$1,51:51,1),0,1)))</f>
        <v>1</v>
      </c>
      <c r="EN53" s="6">
        <f>IF(EN$10="",0,IF(EN$10&lt;эффект_кВт!$U$10,0,IF(EN1&gt;SUMIFS($1:$1,51:51,1),0,1)))</f>
        <v>1</v>
      </c>
      <c r="EO53" s="6">
        <f>IF(EO$10="",0,IF(EO$10&lt;эффект_кВт!$U$10,0,IF(EO1&gt;SUMIFS($1:$1,51:51,1),0,1)))</f>
        <v>1</v>
      </c>
      <c r="EP53" s="6">
        <f>IF(EP$10="",0,IF(EP$10&lt;эффект_кВт!$U$10,0,IF(EP1&gt;SUMIFS($1:$1,51:51,1),0,1)))</f>
        <v>1</v>
      </c>
      <c r="EQ53" s="6">
        <f>IF(EQ$10="",0,IF(EQ$10&lt;эффект_кВт!$U$10,0,IF(EQ1&gt;SUMIFS($1:$1,51:51,1),0,1)))</f>
        <v>1</v>
      </c>
      <c r="ER53" s="6">
        <f>IF(ER$10="",0,IF(ER$10&lt;эффект_кВт!$U$10,0,IF(ER1&gt;SUMIFS($1:$1,51:51,1),0,1)))</f>
        <v>1</v>
      </c>
      <c r="ES53" s="6">
        <f>IF(ES$10="",0,IF(ES$10&lt;эффект_кВт!$U$10,0,IF(ES1&gt;SUMIFS($1:$1,51:51,1),0,1)))</f>
        <v>1</v>
      </c>
      <c r="ET53" s="6">
        <f>IF(ET$10="",0,IF(ET$10&lt;эффект_кВт!$U$10,0,IF(ET1&gt;SUMIFS($1:$1,51:51,1),0,1)))</f>
        <v>1</v>
      </c>
      <c r="EU53" s="6">
        <f>IF(EU$10="",0,IF(EU$10&lt;эффект_кВт!$U$10,0,IF(EU1&gt;SUMIFS($1:$1,51:51,1),0,1)))</f>
        <v>1</v>
      </c>
      <c r="EV53" s="6">
        <f>IF(EV$10="",0,IF(EV$10&lt;эффект_кВт!$U$10,0,IF(EV1&gt;SUMIFS($1:$1,51:51,1),0,1)))</f>
        <v>1</v>
      </c>
      <c r="EW53" s="6">
        <f>IF(EW$10="",0,IF(EW$10&lt;эффект_кВт!$U$10,0,IF(EW1&gt;SUMIFS($1:$1,51:51,1),0,1)))</f>
        <v>0</v>
      </c>
      <c r="EX53" s="6">
        <f>IF(EX$10="",0,IF(EX$10&lt;эффект_кВт!$U$10,0,IF(EX1&gt;SUMIFS($1:$1,51:51,1),0,1)))</f>
        <v>0</v>
      </c>
      <c r="EY53" s="6">
        <f>IF(EY$10="",0,IF(EY$10&lt;эффект_кВт!$U$10,0,IF(EY1&gt;SUMIFS($1:$1,51:51,1),0,1)))</f>
        <v>0</v>
      </c>
      <c r="EZ53" s="6">
        <f>IF(EZ$10="",0,IF(EZ$10&lt;эффект_кВт!$U$10,0,IF(EZ1&gt;SUMIFS($1:$1,51:51,1),0,1)))</f>
        <v>0</v>
      </c>
      <c r="FA53" s="6">
        <f>IF(FA$10="",0,IF(FA$10&lt;эффект_кВт!$U$10,0,IF(FA1&gt;SUMIFS($1:$1,51:51,1),0,1)))</f>
        <v>0</v>
      </c>
      <c r="FB53" s="6">
        <f>IF(FB$10="",0,IF(FB$10&lt;эффект_кВт!$U$10,0,IF(FB1&gt;SUMIFS($1:$1,51:51,1),0,1)))</f>
        <v>0</v>
      </c>
      <c r="FC53" s="6">
        <f>IF(FC$10="",0,IF(FC$10&lt;эффект_кВт!$U$10,0,IF(FC1&gt;SUMIFS($1:$1,51:51,1),0,1)))</f>
        <v>0</v>
      </c>
      <c r="FD53" s="6">
        <f>IF(FD$10="",0,IF(FD$10&lt;эффект_кВт!$U$10,0,IF(FD1&gt;SUMIFS($1:$1,51:51,1),0,1)))</f>
        <v>0</v>
      </c>
      <c r="FE53" s="6">
        <f>IF(FE$10="",0,IF(FE$10&lt;эффект_кВт!$U$10,0,IF(FE1&gt;SUMIFS($1:$1,51:51,1),0,1)))</f>
        <v>0</v>
      </c>
      <c r="FF53" s="6">
        <f>IF(FF$10="",0,IF(FF$10&lt;эффект_кВт!$U$10,0,IF(FF1&gt;SUMIFS($1:$1,51:51,1),0,1)))</f>
        <v>0</v>
      </c>
      <c r="FG53" s="6">
        <f>IF(FG$10="",0,IF(FG$10&lt;эффект_кВт!$U$10,0,IF(FG1&gt;SUMIFS($1:$1,51:51,1),0,1)))</f>
        <v>0</v>
      </c>
      <c r="FH53" s="6">
        <f>IF(FH$10="",0,IF(FH$10&lt;эффект_кВт!$U$10,0,IF(FH1&gt;SUMIFS($1:$1,51:51,1),0,1)))</f>
        <v>0</v>
      </c>
      <c r="FI53" s="6">
        <f>IF(FI$10="",0,IF(FI$10&lt;эффект_кВт!$U$10,0,IF(FI1&gt;SUMIFS($1:$1,51:51,1),0,1)))</f>
        <v>0</v>
      </c>
      <c r="FJ53" s="6">
        <f>IF(FJ$10="",0,IF(FJ$10&lt;эффект_кВт!$U$10,0,IF(FJ1&gt;SUMIFS($1:$1,51:51,1),0,1)))</f>
        <v>0</v>
      </c>
      <c r="FK53" s="6">
        <f>IF(FK$10="",0,IF(FK$10&lt;эффект_кВт!$U$10,0,IF(FK1&gt;SUMIFS($1:$1,51:51,1),0,1)))</f>
        <v>0</v>
      </c>
      <c r="FL53" s="6">
        <f>IF(FL$10="",0,IF(FL$10&lt;эффект_кВт!$U$10,0,IF(FL1&gt;SUMIFS($1:$1,51:51,1),0,1)))</f>
        <v>0</v>
      </c>
      <c r="FM53" s="6">
        <f>IF(FM$10="",0,IF(FM$10&lt;эффект_кВт!$U$10,0,IF(FM1&gt;SUMIFS($1:$1,51:51,1),0,1)))</f>
        <v>0</v>
      </c>
      <c r="FN53" s="6">
        <f>IF(FN$10="",0,IF(FN$10&lt;эффект_кВт!$U$10,0,IF(FN1&gt;SUMIFS($1:$1,51:51,1),0,1)))</f>
        <v>0</v>
      </c>
      <c r="FO53" s="6">
        <f>IF(FO$10="",0,IF(FO$10&lt;эффект_кВт!$U$10,0,IF(FO1&gt;SUMIFS($1:$1,51:51,1),0,1)))</f>
        <v>0</v>
      </c>
      <c r="FP53" s="6">
        <f>IF(FP$10="",0,IF(FP$10&lt;эффект_кВт!$U$10,0,IF(FP1&gt;SUMIFS($1:$1,51:51,1),0,1)))</f>
        <v>0</v>
      </c>
      <c r="FQ53" s="6">
        <f>IF(FQ$10="",0,IF(FQ$10&lt;эффект_кВт!$U$10,0,IF(FQ1&gt;SUMIFS($1:$1,51:51,1),0,1)))</f>
        <v>0</v>
      </c>
      <c r="FR53" s="6">
        <f>IF(FR$10="",0,IF(FR$10&lt;эффект_кВт!$U$10,0,IF(FR1&gt;SUMIFS($1:$1,51:51,1),0,1)))</f>
        <v>0</v>
      </c>
      <c r="FS53" s="6">
        <f>IF(FS$10="",0,IF(FS$10&lt;эффект_кВт!$U$10,0,IF(FS1&gt;SUMIFS($1:$1,51:51,1),0,1)))</f>
        <v>0</v>
      </c>
      <c r="FT53" s="6">
        <f>IF(FT$10="",0,IF(FT$10&lt;эффект_кВт!$U$10,0,IF(FT1&gt;SUMIFS($1:$1,51:51,1),0,1)))</f>
        <v>0</v>
      </c>
      <c r="FU53" s="6">
        <f>IF(FU$10="",0,IF(FU$10&lt;эффект_кВт!$U$10,0,IF(FU1&gt;SUMIFS($1:$1,51:51,1),0,1)))</f>
        <v>0</v>
      </c>
      <c r="FV53" s="6">
        <f>IF(FV$10="",0,IF(FV$10&lt;эффект_кВт!$U$10,0,IF(FV1&gt;SUMIFS($1:$1,51:51,1),0,1)))</f>
        <v>0</v>
      </c>
      <c r="FW53" s="6">
        <f>IF(FW$10="",0,IF(FW$10&lt;эффект_кВт!$U$10,0,IF(FW1&gt;SUMIFS($1:$1,51:51,1),0,1)))</f>
        <v>0</v>
      </c>
      <c r="FX53" s="6">
        <f>IF(FX$10="",0,IF(FX$10&lt;эффект_кВт!$U$10,0,IF(FX1&gt;SUMIFS($1:$1,51:51,1),0,1)))</f>
        <v>0</v>
      </c>
      <c r="FY53" s="6">
        <f>IF(FY$10="",0,IF(FY$10&lt;эффект_кВт!$U$10,0,IF(FY1&gt;SUMIFS($1:$1,51:51,1),0,1)))</f>
        <v>0</v>
      </c>
      <c r="FZ53" s="6">
        <f>IF(FZ$10="",0,IF(FZ$10&lt;эффект_кВт!$U$10,0,IF(FZ1&gt;SUMIFS($1:$1,51:51,1),0,1)))</f>
        <v>0</v>
      </c>
      <c r="GA53" s="6">
        <f>IF(GA$10="",0,IF(GA$10&lt;эффект_кВт!$U$10,0,IF(GA1&gt;SUMIFS($1:$1,51:51,1),0,1)))</f>
        <v>0</v>
      </c>
      <c r="GB53" s="6">
        <f>IF(GB$10="",0,IF(GB$10&lt;эффект_кВт!$U$10,0,IF(GB1&gt;SUMIFS($1:$1,51:51,1),0,1)))</f>
        <v>0</v>
      </c>
      <c r="GC53" s="6">
        <f>IF(GC$10="",0,IF(GC$10&lt;эффект_кВт!$U$10,0,IF(GC1&gt;SUMIFS($1:$1,51:51,1),0,1)))</f>
        <v>0</v>
      </c>
      <c r="GD53" s="6">
        <f>IF(GD$10="",0,IF(GD$10&lt;эффект_кВт!$U$10,0,IF(GD1&gt;SUMIFS($1:$1,51:51,1),0,1)))</f>
        <v>0</v>
      </c>
      <c r="GE53" s="6">
        <f>IF(GE$10="",0,IF(GE$10&lt;эффект_кВт!$U$10,0,IF(GE1&gt;SUMIFS($1:$1,51:51,1),0,1)))</f>
        <v>0</v>
      </c>
      <c r="GF53" s="6">
        <f>IF(GF$10="",0,IF(GF$10&lt;эффект_кВт!$U$10,0,IF(GF1&gt;SUMIFS($1:$1,51:51,1),0,1)))</f>
        <v>0</v>
      </c>
      <c r="GG53" s="6">
        <f>IF(GG$10="",0,IF(GG$10&lt;эффект_кВт!$U$10,0,IF(GG1&gt;SUMIFS($1:$1,51:51,1),0,1)))</f>
        <v>0</v>
      </c>
      <c r="GH53" s="6">
        <f>IF(GH$10="",0,IF(GH$10&lt;эффект_кВт!$U$10,0,IF(GH1&gt;SUMIFS($1:$1,51:51,1),0,1)))</f>
        <v>0</v>
      </c>
      <c r="GI53" s="6">
        <f>IF(GI$10="",0,IF(GI$10&lt;эффект_кВт!$U$10,0,IF(GI1&gt;SUMIFS($1:$1,51:51,1),0,1)))</f>
        <v>0</v>
      </c>
      <c r="GJ53" s="6">
        <f>IF(GJ$10="",0,IF(GJ$10&lt;эффект_кВт!$U$10,0,IF(GJ1&gt;SUMIFS($1:$1,51:51,1),0,1)))</f>
        <v>0</v>
      </c>
      <c r="GK53" s="6">
        <f>IF(GK$10="",0,IF(GK$10&lt;эффект_кВт!$U$10,0,IF(GK1&gt;SUMIFS($1:$1,51:51,1),0,1)))</f>
        <v>0</v>
      </c>
      <c r="GL53" s="6">
        <f>IF(GL$10="",0,IF(GL$10&lt;эффект_кВт!$U$10,0,IF(GL1&gt;SUMIFS($1:$1,51:51,1),0,1)))</f>
        <v>0</v>
      </c>
      <c r="GM53" s="6">
        <f>IF(GM$10="",0,IF(GM$10&lt;эффект_кВт!$U$10,0,IF(GM1&gt;SUMIFS($1:$1,51:51,1),0,1)))</f>
        <v>0</v>
      </c>
      <c r="GN53" s="6">
        <f>IF(GN$10="",0,IF(GN$10&lt;эффект_кВт!$U$10,0,IF(GN1&gt;SUMIFS($1:$1,51:51,1),0,1)))</f>
        <v>0</v>
      </c>
      <c r="GO53" s="6">
        <f>IF(GO$10="",0,IF(GO$10&lt;эффект_кВт!$U$10,0,IF(GO1&gt;SUMIFS($1:$1,51:51,1),0,1)))</f>
        <v>0</v>
      </c>
      <c r="GP53" s="6">
        <f>IF(GP$10="",0,IF(GP$10&lt;эффект_кВт!$U$10,0,IF(GP1&gt;SUMIFS($1:$1,51:51,1),0,1)))</f>
        <v>0</v>
      </c>
      <c r="GQ53" s="6">
        <f>IF(GQ$10="",0,IF(GQ$10&lt;эффект_кВт!$U$10,0,IF(GQ1&gt;SUMIFS($1:$1,51:51,1),0,1)))</f>
        <v>0</v>
      </c>
      <c r="GR53" s="6">
        <f>IF(GR$10="",0,IF(GR$10&lt;эффект_кВт!$U$10,0,IF(GR1&gt;SUMIFS($1:$1,51:51,1),0,1)))</f>
        <v>0</v>
      </c>
      <c r="GS53" s="6">
        <f>IF(GS$10="",0,IF(GS$10&lt;эффект_кВт!$U$10,0,IF(GS1&gt;SUMIFS($1:$1,51:51,1),0,1)))</f>
        <v>0</v>
      </c>
      <c r="GT53" s="6">
        <f>IF(GT$10="",0,IF(GT$10&lt;эффект_кВт!$U$10,0,IF(GT1&gt;SUMIFS($1:$1,51:51,1),0,1)))</f>
        <v>0</v>
      </c>
      <c r="GU53" s="6">
        <f>IF(GU$10="",0,IF(GU$10&lt;эффект_кВт!$U$10,0,IF(GU1&gt;SUMIFS($1:$1,51:51,1),0,1)))</f>
        <v>0</v>
      </c>
      <c r="GV53" s="6">
        <f>IF(GV$10="",0,IF(GV$10&lt;эффект_кВт!$U$10,0,IF(GV1&gt;SUMIFS($1:$1,51:51,1),0,1)))</f>
        <v>0</v>
      </c>
      <c r="GW53" s="6">
        <f>IF(GW$10="",0,IF(GW$10&lt;эффект_кВт!$U$10,0,IF(GW1&gt;SUMIFS($1:$1,51:51,1),0,1)))</f>
        <v>0</v>
      </c>
      <c r="GX53" s="6">
        <f>IF(GX$10="",0,IF(GX$10&lt;эффект_кВт!$U$10,0,IF(GX1&gt;SUMIFS($1:$1,51:51,1),0,1)))</f>
        <v>0</v>
      </c>
      <c r="GY53" s="6">
        <f>IF(GY$10="",0,IF(GY$10&lt;эффект_кВт!$U$10,0,IF(GY1&gt;SUMIFS($1:$1,51:51,1),0,1)))</f>
        <v>0</v>
      </c>
      <c r="GZ53" s="6">
        <f>IF(GZ$10="",0,IF(GZ$10&lt;эффект_кВт!$U$10,0,IF(GZ1&gt;SUMIFS($1:$1,51:51,1),0,1)))</f>
        <v>0</v>
      </c>
      <c r="HA53" s="6">
        <f>IF(HA$10="",0,IF(HA$10&lt;эффект_кВт!$U$10,0,IF(HA1&gt;SUMIFS($1:$1,51:51,1),0,1)))</f>
        <v>0</v>
      </c>
      <c r="HB53" s="6">
        <f>IF(HB$10="",0,IF(HB$10&lt;эффект_кВт!$U$10,0,IF(HB1&gt;SUMIFS($1:$1,51:51,1),0,1)))</f>
        <v>0</v>
      </c>
      <c r="HC53" s="6">
        <f>IF(HC$10="",0,IF(HC$10&lt;эффект_кВт!$U$10,0,IF(HC1&gt;SUMIFS($1:$1,51:51,1),0,1)))</f>
        <v>0</v>
      </c>
      <c r="HD53" s="6">
        <f>IF(HD$10="",0,IF(HD$10&lt;эффект_кВт!$U$10,0,IF(HD1&gt;SUMIFS($1:$1,51:51,1),0,1)))</f>
        <v>0</v>
      </c>
      <c r="HE53" s="6">
        <f>IF(HE$10="",0,IF(HE$10&lt;эффект_кВт!$U$10,0,IF(HE1&gt;SUMIFS($1:$1,51:51,1),0,1)))</f>
        <v>0</v>
      </c>
      <c r="HF53" s="6">
        <f>IF(HF$10="",0,IF(HF$10&lt;эффект_кВт!$U$10,0,IF(HF1&gt;SUMIFS($1:$1,51:51,1),0,1)))</f>
        <v>0</v>
      </c>
      <c r="HG53" s="6">
        <f>IF(HG$10="",0,IF(HG$10&lt;эффект_кВт!$U$10,0,IF(HG1&gt;SUMIFS($1:$1,51:51,1),0,1)))</f>
        <v>0</v>
      </c>
      <c r="HH53" s="6">
        <f>IF(HH$10="",0,IF(HH$10&lt;эффект_кВт!$U$10,0,IF(HH1&gt;SUMIFS($1:$1,51:51,1),0,1)))</f>
        <v>0</v>
      </c>
      <c r="HI53" s="6">
        <f>IF(HI$10="",0,IF(HI$10&lt;эффект_кВт!$U$10,0,IF(HI1&gt;SUMIFS($1:$1,51:51,1),0,1)))</f>
        <v>0</v>
      </c>
      <c r="HJ53" s="6">
        <f>IF(HJ$10="",0,IF(HJ$10&lt;эффект_кВт!$U$10,0,IF(HJ1&gt;SUMIFS($1:$1,51:51,1),0,1)))</f>
        <v>0</v>
      </c>
      <c r="HK53" s="6">
        <f>IF(HK$10="",0,IF(HK$10&lt;эффект_кВт!$U$10,0,IF(HK1&gt;SUMIFS($1:$1,51:51,1),0,1)))</f>
        <v>0</v>
      </c>
      <c r="HL53" s="6">
        <f>IF(HL$10="",0,IF(HL$10&lt;эффект_кВт!$U$10,0,IF(HL1&gt;SUMIFS($1:$1,51:51,1),0,1)))</f>
        <v>0</v>
      </c>
      <c r="HM53" s="6">
        <f>IF(HM$10="",0,IF(HM$10&lt;эффект_кВт!$U$10,0,IF(HM1&gt;SUMIFS($1:$1,51:51,1),0,1)))</f>
        <v>0</v>
      </c>
      <c r="HN53" s="6">
        <f>IF(HN$10="",0,IF(HN$10&lt;эффект_кВт!$U$10,0,IF(HN1&gt;SUMIFS($1:$1,51:51,1),0,1)))</f>
        <v>0</v>
      </c>
      <c r="HO53" s="6">
        <f>IF(HO$10="",0,IF(HO$10&lt;эффект_кВт!$U$10,0,IF(HO1&gt;SUMIFS($1:$1,51:51,1),0,1)))</f>
        <v>0</v>
      </c>
      <c r="HP53" s="6">
        <f>IF(HP$10="",0,IF(HP$10&lt;эффект_кВт!$U$10,0,IF(HP1&gt;SUMIFS($1:$1,51:51,1),0,1)))</f>
        <v>0</v>
      </c>
      <c r="HQ53" s="6">
        <f>IF(HQ$10="",0,IF(HQ$10&lt;эффект_кВт!$U$10,0,IF(HQ1&gt;SUMIFS($1:$1,51:51,1),0,1)))</f>
        <v>0</v>
      </c>
      <c r="HR53" s="6">
        <f>IF(HR$10="",0,IF(HR$10&lt;эффект_кВт!$U$10,0,IF(HR1&gt;SUMIFS($1:$1,51:51,1),0,1)))</f>
        <v>0</v>
      </c>
      <c r="HS53" s="6">
        <f>IF(HS$10="",0,IF(HS$10&lt;эффект_кВт!$U$10,0,IF(HS1&gt;SUMIFS($1:$1,51:51,1),0,1)))</f>
        <v>0</v>
      </c>
      <c r="HT53" s="6">
        <f>IF(HT$10="",0,IF(HT$10&lt;эффект_кВт!$U$10,0,IF(HT1&gt;SUMIFS($1:$1,51:51,1),0,1)))</f>
        <v>0</v>
      </c>
      <c r="HU53" s="6">
        <f>IF(HU$10="",0,IF(HU$10&lt;эффект_кВт!$U$10,0,IF(HU1&gt;SUMIFS($1:$1,51:51,1),0,1)))</f>
        <v>0</v>
      </c>
      <c r="HV53" s="6">
        <f>IF(HV$10="",0,IF(HV$10&lt;эффект_кВт!$U$10,0,IF(HV1&gt;SUMIFS($1:$1,51:51,1),0,1)))</f>
        <v>0</v>
      </c>
      <c r="HW53" s="6">
        <f>IF(HW$10="",0,IF(HW$10&lt;эффект_кВт!$U$10,0,IF(HW1&gt;SUMIFS($1:$1,51:51,1),0,1)))</f>
        <v>0</v>
      </c>
      <c r="HX53" s="6">
        <f>IF(HX$10="",0,IF(HX$10&lt;эффект_кВт!$U$10,0,IF(HX1&gt;SUMIFS($1:$1,51:51,1),0,1)))</f>
        <v>0</v>
      </c>
      <c r="HY53" s="6">
        <f>IF(HY$10="",0,IF(HY$10&lt;эффект_кВт!$U$10,0,IF(HY1&gt;SUMIFS($1:$1,51:51,1),0,1)))</f>
        <v>0</v>
      </c>
      <c r="HZ53" s="6">
        <f>IF(HZ$10="",0,IF(HZ$10&lt;эффект_кВт!$U$10,0,IF(HZ1&gt;SUMIFS($1:$1,51:51,1),0,1)))</f>
        <v>0</v>
      </c>
      <c r="IA53" s="6">
        <f>IF(IA$10="",0,IF(IA$10&lt;эффект_кВт!$U$10,0,IF(IA1&gt;SUMIFS($1:$1,51:51,1),0,1)))</f>
        <v>0</v>
      </c>
      <c r="IB53" s="6">
        <f>IF(IB$10="",0,IF(IB$10&lt;эффект_кВт!$U$10,0,IF(IB1&gt;SUMIFS($1:$1,51:51,1),0,1)))</f>
        <v>0</v>
      </c>
      <c r="IC53" s="6">
        <f>IF(IC$10="",0,IF(IC$10&lt;эффект_кВт!$U$10,0,IF(IC1&gt;SUMIFS($1:$1,51:51,1),0,1)))</f>
        <v>0</v>
      </c>
      <c r="ID53" s="6">
        <f>IF(ID$10="",0,IF(ID$10&lt;эффект_кВт!$U$10,0,IF(ID1&gt;SUMIFS($1:$1,51:51,1),0,1)))</f>
        <v>0</v>
      </c>
      <c r="IE53" s="6">
        <f>IF(IE$10="",0,IF(IE$10&lt;эффект_кВт!$U$10,0,IF(IE1&gt;SUMIFS($1:$1,51:51,1),0,1)))</f>
        <v>0</v>
      </c>
      <c r="IF53" s="6">
        <f>IF(IF$10="",0,IF(IF$10&lt;эффект_кВт!$U$10,0,IF(IF1&gt;SUMIFS($1:$1,51:51,1),0,1)))</f>
        <v>0</v>
      </c>
      <c r="IG53" s="6">
        <f>IF(IG$10="",0,IF(IG$10&lt;эффект_кВт!$U$10,0,IF(IG1&gt;SUMIFS($1:$1,51:51,1),0,1)))</f>
        <v>0</v>
      </c>
      <c r="IH53" s="6">
        <f>IF(IH$10="",0,IF(IH$10&lt;эффект_кВт!$U$10,0,IF(IH1&gt;SUMIFS($1:$1,51:51,1),0,1)))</f>
        <v>0</v>
      </c>
      <c r="II53" s="6">
        <f>IF(II$10="",0,IF(II$10&lt;эффект_кВт!$U$10,0,IF(II1&gt;SUMIFS($1:$1,51:51,1),0,1)))</f>
        <v>0</v>
      </c>
      <c r="IJ53" s="6">
        <f>IF(IJ$10="",0,IF(IJ$10&lt;эффект_кВт!$U$10,0,IF(IJ1&gt;SUMIFS($1:$1,51:51,1),0,1)))</f>
        <v>0</v>
      </c>
      <c r="IK53" s="6">
        <f>IF(IK$10="",0,IF(IK$10&lt;эффект_кВт!$U$10,0,IF(IK1&gt;SUMIFS($1:$1,51:51,1),0,1)))</f>
        <v>0</v>
      </c>
      <c r="IL53" s="6">
        <f>IF(IL$10="",0,IF(IL$10&lt;эффект_кВт!$U$10,0,IF(IL1&gt;SUMIFS($1:$1,51:51,1),0,1)))</f>
        <v>0</v>
      </c>
      <c r="IM53" s="6">
        <f>IF(IM$10="",0,IF(IM$10&lt;эффект_кВт!$U$10,0,IF(IM1&gt;SUMIFS($1:$1,51:51,1),0,1)))</f>
        <v>0</v>
      </c>
      <c r="IN53" s="6">
        <f>IF(IN$10="",0,IF(IN$10&lt;эффект_кВт!$U$10,0,IF(IN1&gt;SUMIFS($1:$1,51:51,1),0,1)))</f>
        <v>0</v>
      </c>
      <c r="IO53" s="6">
        <f>IF(IO$10="",0,IF(IO$10&lt;эффект_кВт!$U$10,0,IF(IO1&gt;SUMIFS($1:$1,51:51,1),0,1)))</f>
        <v>0</v>
      </c>
      <c r="IP53" s="6">
        <f>IF(IP$10="",0,IF(IP$10&lt;эффект_кВт!$U$10,0,IF(IP1&gt;SUMIFS($1:$1,51:51,1),0,1)))</f>
        <v>0</v>
      </c>
      <c r="IQ53" s="6">
        <f>IF(IQ$10="",0,IF(IQ$10&lt;эффект_кВт!$U$10,0,IF(IQ1&gt;SUMIFS($1:$1,51:51,1),0,1)))</f>
        <v>0</v>
      </c>
      <c r="IR53" s="6">
        <f>IF(IR$10="",0,IF(IR$10&lt;эффект_кВт!$U$10,0,IF(IR1&gt;SUMIFS($1:$1,51:51,1),0,1)))</f>
        <v>0</v>
      </c>
      <c r="IS53" s="6">
        <f>IF(IS$10="",0,IF(IS$10&lt;эффект_кВт!$U$10,0,IF(IS1&gt;SUMIFS($1:$1,51:51,1),0,1)))</f>
        <v>0</v>
      </c>
      <c r="IT53" s="6">
        <f>IF(IT$10="",0,IF(IT$10&lt;эффект_кВт!$U$10,0,IF(IT1&gt;SUMIFS($1:$1,51:51,1),0,1)))</f>
        <v>0</v>
      </c>
      <c r="IU53" s="6">
        <f>IF(IU$10="",0,IF(IU$10&lt;эффект_кВт!$U$10,0,IF(IU1&gt;SUMIFS($1:$1,51:51,1),0,1)))</f>
        <v>0</v>
      </c>
      <c r="IV53" s="6">
        <f>IF(IV$10="",0,IF(IV$10&lt;эффект_кВт!$U$10,0,IF(IV1&gt;SUMIFS($1:$1,51:51,1),0,1)))</f>
        <v>0</v>
      </c>
      <c r="IW53" s="6">
        <f>IF(IW$10="",0,IF(IW$10&lt;эффект_кВт!$U$10,0,IF(IW1&gt;SUMIFS($1:$1,51:51,1),0,1)))</f>
        <v>0</v>
      </c>
      <c r="IX53" s="6">
        <f>IF(IX$10="",0,IF(IX$10&lt;эффект_кВт!$U$10,0,IF(IX1&gt;SUMIFS($1:$1,51:51,1),0,1)))</f>
        <v>0</v>
      </c>
      <c r="IY53" s="6">
        <f>IF(IY$10="",0,IF(IY$10&lt;эффект_кВт!$U$10,0,IF(IY1&gt;SUMIFS($1:$1,51:51,1),0,1)))</f>
        <v>0</v>
      </c>
      <c r="IZ53" s="6">
        <f>IF(IZ$10="",0,IF(IZ$10&lt;эффект_кВт!$U$10,0,IF(IZ1&gt;SUMIFS($1:$1,51:51,1),0,1)))</f>
        <v>0</v>
      </c>
      <c r="JA53" s="6">
        <f>IF(JA$10="",0,IF(JA$10&lt;эффект_кВт!$U$10,0,IF(JA1&gt;SUMIFS($1:$1,51:51,1),0,1)))</f>
        <v>0</v>
      </c>
      <c r="JB53" s="6">
        <f>IF(JB$10="",0,IF(JB$10&lt;эффект_кВт!$U$10,0,IF(JB1&gt;SUMIFS($1:$1,51:51,1),0,1)))</f>
        <v>0</v>
      </c>
      <c r="JC53" s="6">
        <f>IF(JC$10="",0,IF(JC$10&lt;эффект_кВт!$U$10,0,IF(JC1&gt;SUMIFS($1:$1,51:51,1),0,1)))</f>
        <v>0</v>
      </c>
      <c r="JD53" s="6">
        <f>IF(JD$10="",0,IF(JD$10&lt;эффект_кВт!$U$10,0,IF(JD1&gt;SUMIFS($1:$1,51:51,1),0,1)))</f>
        <v>0</v>
      </c>
      <c r="JE53" s="6">
        <f>IF(JE$10="",0,IF(JE$10&lt;эффект_кВт!$U$10,0,IF(JE1&gt;SUMIFS($1:$1,51:51,1),0,1)))</f>
        <v>0</v>
      </c>
      <c r="JF53" s="6">
        <f>IF(JF$10="",0,IF(JF$10&lt;эффект_кВт!$U$10,0,IF(JF1&gt;SUMIFS($1:$1,51:51,1),0,1)))</f>
        <v>0</v>
      </c>
      <c r="JG53" s="6">
        <f>IF(JG$10="",0,IF(JG$10&lt;эффект_кВт!$U$10,0,IF(JG1&gt;SUMIFS($1:$1,51:51,1),0,1)))</f>
        <v>0</v>
      </c>
      <c r="JH53" s="6">
        <f>IF(JH$10="",0,IF(JH$10&lt;эффект_кВт!$U$10,0,IF(JH1&gt;SUMIFS($1:$1,51:51,1),0,1)))</f>
        <v>0</v>
      </c>
      <c r="JI53" s="6">
        <f>IF(JI$10="",0,IF(JI$10&lt;эффект_кВт!$U$10,0,IF(JI1&gt;SUMIFS($1:$1,51:51,1),0,1)))</f>
        <v>0</v>
      </c>
      <c r="JJ53" s="6">
        <f>IF(JJ$10="",0,IF(JJ$10&lt;эффект_кВт!$U$10,0,IF(JJ1&gt;SUMIFS($1:$1,51:51,1),0,1)))</f>
        <v>0</v>
      </c>
      <c r="JK53" s="6">
        <f>IF(JK$10="",0,IF(JK$10&lt;эффект_кВт!$U$10,0,IF(JK1&gt;SUMIFS($1:$1,51:51,1),0,1)))</f>
        <v>0</v>
      </c>
      <c r="JL53" s="6">
        <f>IF(JL$10="",0,IF(JL$10&lt;эффект_кВт!$U$10,0,IF(JL1&gt;SUMIFS($1:$1,51:51,1),0,1)))</f>
        <v>0</v>
      </c>
      <c r="JM53" s="6">
        <f>IF(JM$10="",0,IF(JM$10&lt;эффект_кВт!$U$10,0,IF(JM1&gt;SUMIFS($1:$1,51:51,1),0,1)))</f>
        <v>0</v>
      </c>
      <c r="JN53" s="6">
        <f>IF(JN$10="",0,IF(JN$10&lt;эффект_кВт!$U$10,0,IF(JN1&gt;SUMIFS($1:$1,51:51,1),0,1)))</f>
        <v>0</v>
      </c>
      <c r="JO53" s="6">
        <f>IF(JO$10="",0,IF(JO$10&lt;эффект_кВт!$U$10,0,IF(JO1&gt;SUMIFS($1:$1,51:51,1),0,1)))</f>
        <v>0</v>
      </c>
      <c r="JP53" s="6">
        <f>IF(JP$10="",0,IF(JP$10&lt;эффект_кВт!$U$10,0,IF(JP1&gt;SUMIFS($1:$1,51:51,1),0,1)))</f>
        <v>0</v>
      </c>
      <c r="JQ53" s="6">
        <f>IF(JQ$10="",0,IF(JQ$10&lt;эффект_кВт!$U$10,0,IF(JQ1&gt;SUMIFS($1:$1,51:51,1),0,1)))</f>
        <v>0</v>
      </c>
      <c r="JR53" s="6">
        <f>IF(JR$10="",0,IF(JR$10&lt;эффект_кВт!$U$10,0,IF(JR1&gt;SUMIFS($1:$1,51:51,1),0,1)))</f>
        <v>0</v>
      </c>
      <c r="JS53" s="6">
        <f>IF(JS$10="",0,IF(JS$10&lt;эффект_кВт!$U$10,0,IF(JS1&gt;SUMIFS($1:$1,51:51,1),0,1)))</f>
        <v>0</v>
      </c>
      <c r="JT53" s="6">
        <f>IF(JT$10="",0,IF(JT$10&lt;эффект_кВт!$U$10,0,IF(JT1&gt;SUMIFS($1:$1,51:51,1),0,1)))</f>
        <v>0</v>
      </c>
      <c r="JU53" s="6">
        <f>IF(JU$10="",0,IF(JU$10&lt;эффект_кВт!$U$10,0,IF(JU1&gt;SUMIFS($1:$1,51:51,1),0,1)))</f>
        <v>0</v>
      </c>
      <c r="JV53" s="6">
        <f>IF(JV$10="",0,IF(JV$10&lt;эффект_кВт!$U$10,0,IF(JV1&gt;SUMIFS($1:$1,51:51,1),0,1)))</f>
        <v>0</v>
      </c>
      <c r="JW53" s="6">
        <f>IF(JW$10="",0,IF(JW$10&lt;эффект_кВт!$U$10,0,IF(JW1&gt;SUMIFS($1:$1,51:51,1),0,1)))</f>
        <v>0</v>
      </c>
      <c r="JX53" s="6">
        <f>IF(JX$10="",0,IF(JX$10&lt;эффект_кВт!$U$10,0,IF(JX1&gt;SUMIFS($1:$1,51:51,1),0,1)))</f>
        <v>0</v>
      </c>
      <c r="JY53" s="6">
        <f>IF(JY$10="",0,IF(JY$10&lt;эффект_кВт!$U$10,0,IF(JY1&gt;SUMIFS($1:$1,51:51,1),0,1)))</f>
        <v>0</v>
      </c>
      <c r="JZ53" s="6">
        <f>IF(JZ$10="",0,IF(JZ$10&lt;эффект_кВт!$U$10,0,IF(JZ1&gt;SUMIFS($1:$1,51:51,1),0,1)))</f>
        <v>0</v>
      </c>
      <c r="KA53" s="6">
        <f>IF(KA$10="",0,IF(KA$10&lt;эффект_кВт!$U$10,0,IF(KA1&gt;SUMIFS($1:$1,51:51,1),0,1)))</f>
        <v>0</v>
      </c>
      <c r="KB53" s="6">
        <f>IF(KB$10="",0,IF(KB$10&lt;эффект_кВт!$U$10,0,IF(KB1&gt;SUMIFS($1:$1,51:51,1),0,1)))</f>
        <v>0</v>
      </c>
      <c r="KC53" s="6">
        <f>IF(KC$10="",0,IF(KC$10&lt;эффект_кВт!$U$10,0,IF(KC1&gt;SUMIFS($1:$1,51:51,1),0,1)))</f>
        <v>0</v>
      </c>
      <c r="KD53" s="6">
        <f>IF(KD$10="",0,IF(KD$10&lt;эффект_кВт!$U$10,0,IF(KD1&gt;SUMIFS($1:$1,51:51,1),0,1)))</f>
        <v>0</v>
      </c>
      <c r="KE53" s="6">
        <f>IF(KE$10="",0,IF(KE$10&lt;эффект_кВт!$U$10,0,IF(KE1&gt;SUMIFS($1:$1,51:51,1),0,1)))</f>
        <v>0</v>
      </c>
      <c r="KF53" s="6">
        <f>IF(KF$10="",0,IF(KF$10&lt;эффект_кВт!$U$10,0,IF(KF1&gt;SUMIFS($1:$1,51:51,1),0,1)))</f>
        <v>0</v>
      </c>
      <c r="KG53" s="6">
        <f>IF(KG$10="",0,IF(KG$10&lt;эффект_кВт!$U$10,0,IF(KG1&gt;SUMIFS($1:$1,51:51,1),0,1)))</f>
        <v>0</v>
      </c>
      <c r="KH53" s="6">
        <f>IF(KH$10="",0,IF(KH$10&lt;эффект_кВт!$U$10,0,IF(KH1&gt;SUMIFS($1:$1,51:51,1),0,1)))</f>
        <v>0</v>
      </c>
      <c r="KI53" s="6">
        <f>IF(KI$10="",0,IF(KI$10&lt;эффект_кВт!$U$10,0,IF(KI1&gt;SUMIFS($1:$1,51:51,1),0,1)))</f>
        <v>0</v>
      </c>
      <c r="KJ53" s="6">
        <f>IF(KJ$10="",0,IF(KJ$10&lt;эффект_кВт!$U$10,0,IF(KJ1&gt;SUMIFS($1:$1,51:51,1),0,1)))</f>
        <v>0</v>
      </c>
      <c r="KK53" s="6">
        <f>IF(KK$10="",0,IF(KK$10&lt;эффект_кВт!$U$10,0,IF(KK1&gt;SUMIFS($1:$1,51:51,1),0,1)))</f>
        <v>0</v>
      </c>
      <c r="KL53" s="6">
        <f>IF(KL$10="",0,IF(KL$10&lt;эффект_кВт!$U$10,0,IF(KL1&gt;SUMIFS($1:$1,51:51,1),0,1)))</f>
        <v>0</v>
      </c>
      <c r="KM53" s="6">
        <f>IF(KM$10="",0,IF(KM$10&lt;эффект_кВт!$U$10,0,IF(KM1&gt;SUMIFS($1:$1,51:51,1),0,1)))</f>
        <v>0</v>
      </c>
      <c r="KN53" s="6">
        <f>IF(KN$10="",0,IF(KN$10&lt;эффект_кВт!$U$10,0,IF(KN1&gt;SUMIFS($1:$1,51:51,1),0,1)))</f>
        <v>0</v>
      </c>
      <c r="KO53" s="6">
        <f>IF(KO$10="",0,IF(KO$10&lt;эффект_кВт!$U$10,0,IF(KO1&gt;SUMIFS($1:$1,51:51,1),0,1)))</f>
        <v>0</v>
      </c>
      <c r="KP53" s="6">
        <f>IF(KP$10="",0,IF(KP$10&lt;эффект_кВт!$U$10,0,IF(KP1&gt;SUMIFS($1:$1,51:51,1),0,1)))</f>
        <v>0</v>
      </c>
      <c r="KQ53" s="6">
        <f>IF(KQ$10="",0,IF(KQ$10&lt;эффект_кВт!$U$10,0,IF(KQ1&gt;SUMIFS($1:$1,51:51,1),0,1)))</f>
        <v>0</v>
      </c>
      <c r="KR53" s="6">
        <f>IF(KR$10="",0,IF(KR$10&lt;эффект_кВт!$U$10,0,IF(KR1&gt;SUMIFS($1:$1,51:51,1),0,1)))</f>
        <v>0</v>
      </c>
      <c r="KS53" s="6">
        <f>IF(KS$10="",0,IF(KS$10&lt;эффект_кВт!$U$10,0,IF(KS1&gt;SUMIFS($1:$1,51:51,1),0,1)))</f>
        <v>0</v>
      </c>
      <c r="KT53" s="6">
        <f>IF(KT$10="",0,IF(KT$10&lt;эффект_кВт!$U$10,0,IF(KT1&gt;SUMIFS($1:$1,51:51,1),0,1)))</f>
        <v>0</v>
      </c>
      <c r="KU53" s="6">
        <f>IF(KU$10="",0,IF(KU$10&lt;эффект_кВт!$U$10,0,IF(KU1&gt;SUMIFS($1:$1,51:51,1),0,1)))</f>
        <v>0</v>
      </c>
      <c r="KV53" s="6">
        <f>IF(KV$10="",0,IF(KV$10&lt;эффект_кВт!$U$10,0,IF(KV1&gt;SUMIFS($1:$1,51:51,1),0,1)))</f>
        <v>0</v>
      </c>
      <c r="KW53" s="6">
        <f>IF(KW$10="",0,IF(KW$10&lt;эффект_кВт!$U$10,0,IF(KW1&gt;SUMIFS($1:$1,51:51,1),0,1)))</f>
        <v>0</v>
      </c>
      <c r="KX53" s="6">
        <f>IF(KX$10="",0,IF(KX$10&lt;эффект_кВт!$U$10,0,IF(KX1&gt;SUMIFS($1:$1,51:51,1),0,1)))</f>
        <v>0</v>
      </c>
      <c r="KY53" s="6">
        <f>IF(KY$10="",0,IF(KY$10&lt;эффект_кВт!$U$10,0,IF(KY1&gt;SUMIFS($1:$1,51:51,1),0,1)))</f>
        <v>0</v>
      </c>
      <c r="KZ53" s="6">
        <f>IF(KZ$10="",0,IF(KZ$10&lt;эффект_кВт!$U$10,0,IF(KZ1&gt;SUMIFS($1:$1,51:51,1),0,1)))</f>
        <v>0</v>
      </c>
      <c r="LA53" s="6">
        <f>IF(LA$10="",0,IF(LA$10&lt;эффект_кВт!$U$10,0,IF(LA1&gt;SUMIFS($1:$1,51:51,1),0,1)))</f>
        <v>0</v>
      </c>
      <c r="LB53" s="6">
        <f>IF(LB$10="",0,IF(LB$10&lt;эффект_кВт!$U$10,0,IF(LB1&gt;SUMIFS($1:$1,51:51,1),0,1)))</f>
        <v>0</v>
      </c>
      <c r="LC53" s="6">
        <f>IF(LC$10="",0,IF(LC$10&lt;эффект_кВт!$U$10,0,IF(LC1&gt;SUMIFS($1:$1,51:51,1),0,1)))</f>
        <v>0</v>
      </c>
      <c r="LD53" s="6">
        <f>IF(LD$10="",0,IF(LD$10&lt;эффект_кВт!$U$10,0,IF(LD1&gt;SUMIFS($1:$1,51:51,1),0,1)))</f>
        <v>0</v>
      </c>
      <c r="LE53" s="6">
        <f>IF(LE$10="",0,IF(LE$10&lt;эффект_кВт!$U$10,0,IF(LE1&gt;SUMIFS($1:$1,51:51,1),0,1)))</f>
        <v>0</v>
      </c>
      <c r="LF53" s="6">
        <f>IF(LF$10="",0,IF(LF$10&lt;эффект_кВт!$U$10,0,IF(LF1&gt;SUMIFS($1:$1,51:51,1),0,1)))</f>
        <v>0</v>
      </c>
      <c r="LG53" s="6">
        <f>IF(LG$10="",0,IF(LG$10&lt;эффект_кВт!$U$10,0,IF(LG1&gt;SUMIFS($1:$1,51:51,1),0,1)))</f>
        <v>0</v>
      </c>
      <c r="LH53" s="6">
        <f>IF(LH$10="",0,IF(LH$10&lt;эффект_кВт!$U$10,0,IF(LH1&gt;SUMIFS($1:$1,51:51,1),0,1)))</f>
        <v>0</v>
      </c>
      <c r="LI53" s="6"/>
      <c r="LJ53" s="6"/>
    </row>
    <row r="54" spans="1:322" ht="7.0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31"/>
      <c r="L54" s="6"/>
      <c r="M54" s="13"/>
      <c r="N54" s="6"/>
      <c r="O54" s="20"/>
      <c r="P54" s="6"/>
      <c r="Q54" s="6"/>
      <c r="R54" s="82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</row>
    <row r="55" spans="1:32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31"/>
      <c r="L55" s="6"/>
      <c r="M55" s="13"/>
      <c r="N55" s="6"/>
      <c r="O55" s="20"/>
      <c r="P55" s="6"/>
      <c r="Q55" s="6"/>
      <c r="R55" s="82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</row>
  </sheetData>
  <conditionalFormatting sqref="U9:LH10">
    <cfRule type="containsBlanks" dxfId="140" priority="43">
      <formula>LEN(TRIM(U9))=0</formula>
    </cfRule>
  </conditionalFormatting>
  <conditionalFormatting sqref="A25:XFD26 A24:D24 F24:XFD24 A30:O30 S30:XFD30 A33:Q49 A31:XFD32 A1:XFD2 S46:XFD49 S45:T45 S33:XFD34 LI35:XFD45 S35:LH44 A50:XFD50 A52:XFD52 A51:D51 S51:XFD51 A55:XFD1048576 A10:XFD23 A8:F8 K8:XFD8 A6:XFD7 A3:B5 D3:XFD5 A9:O9 S9:XFD9">
    <cfRule type="cellIs" dxfId="139" priority="35" operator="equal">
      <formula>0</formula>
    </cfRule>
  </conditionalFormatting>
  <conditionalFormatting sqref="U13:LH13">
    <cfRule type="expression" dxfId="138" priority="27">
      <formula>U$10=""</formula>
    </cfRule>
  </conditionalFormatting>
  <conditionalFormatting sqref="U17:LH17">
    <cfRule type="expression" dxfId="137" priority="24">
      <formula>U$10=""</formula>
    </cfRule>
  </conditionalFormatting>
  <conditionalFormatting sqref="U15:LH15">
    <cfRule type="expression" dxfId="136" priority="25">
      <formula>U$10=""</formula>
    </cfRule>
  </conditionalFormatting>
  <conditionalFormatting sqref="U20:LH20">
    <cfRule type="expression" dxfId="135" priority="23">
      <formula>U$10=""</formula>
    </cfRule>
  </conditionalFormatting>
  <conditionalFormatting sqref="U22:LH22">
    <cfRule type="expression" dxfId="134" priority="22">
      <formula>U$10=""</formula>
    </cfRule>
  </conditionalFormatting>
  <conditionalFormatting sqref="U24:LH24">
    <cfRule type="expression" dxfId="133" priority="21">
      <formula>U$10=""</formula>
    </cfRule>
  </conditionalFormatting>
  <conditionalFormatting sqref="P30:R30">
    <cfRule type="cellIs" dxfId="132" priority="13" operator="equal">
      <formula>0</formula>
    </cfRule>
  </conditionalFormatting>
  <conditionalFormatting sqref="E24">
    <cfRule type="cellIs" dxfId="131" priority="20" operator="equal">
      <formula>0</formula>
    </cfRule>
  </conditionalFormatting>
  <conditionalFormatting sqref="R33:R49">
    <cfRule type="cellIs" dxfId="130" priority="10" operator="equal">
      <formula>0</formula>
    </cfRule>
  </conditionalFormatting>
  <conditionalFormatting sqref="A28:XFD28 A27:D27 F27:XFD27">
    <cfRule type="cellIs" dxfId="129" priority="19" operator="equal">
      <formula>0</formula>
    </cfRule>
  </conditionalFormatting>
  <conditionalFormatting sqref="U27:LH27">
    <cfRule type="expression" dxfId="128" priority="18">
      <formula>U$10=""</formula>
    </cfRule>
  </conditionalFormatting>
  <conditionalFormatting sqref="E27">
    <cfRule type="cellIs" dxfId="127" priority="17" operator="equal">
      <formula>0</formula>
    </cfRule>
  </conditionalFormatting>
  <conditionalFormatting sqref="A29:D29 F29:XFD29">
    <cfRule type="cellIs" dxfId="126" priority="16" operator="equal">
      <formula>0</formula>
    </cfRule>
  </conditionalFormatting>
  <conditionalFormatting sqref="U29:LH29">
    <cfRule type="expression" dxfId="125" priority="15">
      <formula>U$10=""</formula>
    </cfRule>
  </conditionalFormatting>
  <conditionalFormatting sqref="E29">
    <cfRule type="cellIs" dxfId="124" priority="14" operator="equal">
      <formula>0</formula>
    </cfRule>
  </conditionalFormatting>
  <conditionalFormatting sqref="U45:LH45">
    <cfRule type="cellIs" dxfId="123" priority="9" operator="equal">
      <formula>0</formula>
    </cfRule>
  </conditionalFormatting>
  <conditionalFormatting sqref="E51">
    <cfRule type="cellIs" dxfId="122" priority="7" operator="equal">
      <formula>0</formula>
    </cfRule>
  </conditionalFormatting>
  <conditionalFormatting sqref="F51:R51">
    <cfRule type="cellIs" dxfId="121" priority="8" operator="equal">
      <formula>0</formula>
    </cfRule>
  </conditionalFormatting>
  <conditionalFormatting sqref="A54:XFD54 A53:D53 S53:XFD53">
    <cfRule type="cellIs" dxfId="120" priority="6" operator="equal">
      <formula>0</formula>
    </cfRule>
  </conditionalFormatting>
  <conditionalFormatting sqref="E53">
    <cfRule type="cellIs" dxfId="119" priority="4" operator="equal">
      <formula>0</formula>
    </cfRule>
  </conditionalFormatting>
  <conditionalFormatting sqref="F53:R53">
    <cfRule type="cellIs" dxfId="118" priority="5" operator="equal">
      <formula>0</formula>
    </cfRule>
  </conditionalFormatting>
  <conditionalFormatting sqref="G8:J8">
    <cfRule type="cellIs" dxfId="117" priority="3" operator="equal">
      <formula>0</formula>
    </cfRule>
  </conditionalFormatting>
  <conditionalFormatting sqref="H8">
    <cfRule type="containsBlanks" dxfId="116" priority="2">
      <formula>LEN(TRIM(H8))=0</formula>
    </cfRule>
  </conditionalFormatting>
  <conditionalFormatting sqref="P9:R9">
    <cfRule type="cellIs" dxfId="115" priority="1" operator="equal">
      <formula>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86"/>
  <sheetViews>
    <sheetView showGridLines="0" workbookViewId="0">
      <pane ySplit="11" topLeftCell="A12" activePane="bottomLeft" state="frozen"/>
      <selection pane="bottomLeft" activeCell="B10" sqref="B10"/>
    </sheetView>
  </sheetViews>
  <sheetFormatPr defaultRowHeight="12" x14ac:dyDescent="0.25"/>
  <cols>
    <col min="1" max="1" width="1.77734375" style="2" customWidth="1"/>
    <col min="2" max="2" width="1.77734375" style="18" customWidth="1"/>
    <col min="3" max="3" width="1.77734375" style="2" customWidth="1"/>
    <col min="4" max="4" width="1.77734375" style="14" customWidth="1"/>
    <col min="5" max="5" width="35.6640625" style="2" bestFit="1" customWidth="1"/>
    <col min="6" max="6" width="1.77734375" style="29" customWidth="1"/>
    <col min="7" max="7" width="1.77734375" style="14" customWidth="1"/>
    <col min="8" max="8" width="8.5546875" style="2" bestFit="1" customWidth="1"/>
    <col min="9" max="10" width="1.77734375" style="2" customWidth="1"/>
    <col min="11" max="11" width="8.88671875" style="2"/>
    <col min="12" max="13" width="1.77734375" style="2" customWidth="1"/>
    <col min="14" max="14" width="8.88671875" style="2"/>
    <col min="15" max="16" width="1.77734375" style="2" customWidth="1"/>
    <col min="17" max="16384" width="8.88671875" style="2"/>
  </cols>
  <sheetData>
    <row r="1" spans="1:16" s="1" customFormat="1" ht="10.199999999999999" x14ac:dyDescent="0.2">
      <c r="A1" s="4"/>
      <c r="B1" s="15"/>
      <c r="C1" s="4"/>
      <c r="D1" s="12"/>
      <c r="E1" s="4"/>
      <c r="F1" s="27"/>
      <c r="G1" s="12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0.199999999999999" x14ac:dyDescent="0.2">
      <c r="A2" s="4"/>
      <c r="B2" s="15"/>
      <c r="C2" s="4"/>
      <c r="D2" s="12"/>
      <c r="E2" s="4"/>
      <c r="F2" s="27"/>
      <c r="G2" s="12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0.199999999999999" x14ac:dyDescent="0.2">
      <c r="A3" s="4"/>
      <c r="B3" s="15"/>
      <c r="C3" s="5" t="str">
        <f>главная!C3</f>
        <v>Финмодель</v>
      </c>
      <c r="D3" s="12"/>
      <c r="E3" s="4"/>
      <c r="F3" s="27"/>
      <c r="G3" s="12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0.199999999999999" x14ac:dyDescent="0.2">
      <c r="A4" s="4"/>
      <c r="B4" s="15"/>
      <c r="C4" s="5" t="str">
        <f>главная!C4</f>
        <v>Расчет энергоконтракта</v>
      </c>
      <c r="D4" s="12"/>
      <c r="E4" s="4"/>
      <c r="F4" s="27"/>
      <c r="G4" s="12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10.199999999999999" x14ac:dyDescent="0.2">
      <c r="A5" s="4"/>
      <c r="B5" s="15"/>
      <c r="C5" s="5" t="str">
        <f>главная!C5</f>
        <v>Калькулятор расчета эффективности инвестпроекта</v>
      </c>
      <c r="D5" s="12"/>
      <c r="E5" s="4"/>
      <c r="F5" s="27"/>
      <c r="G5" s="12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10.199999999999999" x14ac:dyDescent="0.2">
      <c r="A6" s="4"/>
      <c r="B6" s="15"/>
      <c r="C6" s="4" t="s">
        <v>114</v>
      </c>
      <c r="D6" s="12"/>
      <c r="E6" s="4"/>
      <c r="F6" s="27"/>
      <c r="G6" s="12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0.199999999999999" x14ac:dyDescent="0.2">
      <c r="A7" s="4"/>
      <c r="B7" s="15"/>
      <c r="C7" s="4"/>
      <c r="D7" s="12"/>
      <c r="E7" s="4"/>
      <c r="F7" s="27"/>
      <c r="G7" s="12"/>
      <c r="H7" s="4"/>
      <c r="I7" s="4"/>
      <c r="J7" s="4"/>
      <c r="K7" s="4"/>
      <c r="L7" s="4"/>
      <c r="M7" s="4"/>
      <c r="N7" s="4"/>
      <c r="O7" s="4"/>
      <c r="P7" s="4"/>
    </row>
    <row r="8" spans="1:16" s="1" customFormat="1" ht="10.199999999999999" x14ac:dyDescent="0.2">
      <c r="A8" s="4"/>
      <c r="B8" s="15"/>
      <c r="C8" s="4"/>
      <c r="D8" s="12"/>
      <c r="E8" s="4"/>
      <c r="F8" s="27"/>
      <c r="G8" s="44" t="s">
        <v>6</v>
      </c>
      <c r="H8" s="154"/>
      <c r="I8" s="155" t="s">
        <v>108</v>
      </c>
      <c r="J8" s="156" t="s">
        <v>109</v>
      </c>
      <c r="K8" s="4"/>
      <c r="L8" s="4"/>
      <c r="M8" s="4"/>
      <c r="N8" s="4"/>
      <c r="O8" s="4"/>
      <c r="P8" s="4"/>
    </row>
    <row r="9" spans="1:16" s="1" customFormat="1" ht="10.199999999999999" x14ac:dyDescent="0.2">
      <c r="A9" s="4"/>
      <c r="B9" s="15"/>
      <c r="C9" s="4"/>
      <c r="D9" s="5"/>
      <c r="E9" s="38"/>
      <c r="F9" s="87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s="3" customFormat="1" ht="10.199999999999999" x14ac:dyDescent="0.2">
      <c r="A10" s="5"/>
      <c r="B10" s="16"/>
      <c r="C10" s="5"/>
      <c r="D10" s="12"/>
      <c r="E10" s="5" t="s">
        <v>9</v>
      </c>
      <c r="F10" s="28"/>
      <c r="G10" s="12"/>
      <c r="H10" s="5" t="s">
        <v>2</v>
      </c>
      <c r="I10" s="5"/>
      <c r="J10" s="5"/>
      <c r="K10" s="5"/>
      <c r="L10" s="5"/>
      <c r="M10" s="5"/>
      <c r="N10" s="5"/>
      <c r="O10" s="5"/>
      <c r="P10" s="5"/>
    </row>
    <row r="11" spans="1:16" ht="4.05" customHeight="1" x14ac:dyDescent="0.25">
      <c r="A11" s="6"/>
      <c r="B11" s="17"/>
      <c r="C11" s="6"/>
      <c r="D11" s="13"/>
      <c r="E11" s="7"/>
      <c r="F11" s="27"/>
      <c r="G11" s="13"/>
      <c r="H11" s="6"/>
      <c r="I11" s="6"/>
      <c r="J11" s="6"/>
      <c r="K11" s="6"/>
      <c r="L11" s="6"/>
      <c r="M11" s="6"/>
      <c r="N11" s="6"/>
      <c r="O11" s="6"/>
      <c r="P11" s="6"/>
    </row>
    <row r="12" spans="1:16" s="40" customFormat="1" ht="10.199999999999999" x14ac:dyDescent="0.2">
      <c r="A12" s="38"/>
      <c r="B12" s="38"/>
      <c r="C12" s="38"/>
      <c r="D12" s="37"/>
      <c r="E12" s="38" t="s">
        <v>12</v>
      </c>
      <c r="F12" s="39">
        <f>SUM(F13:F10044)</f>
        <v>0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6"/>
      <c r="B13" s="17">
        <f>ROW(A13)</f>
        <v>13</v>
      </c>
      <c r="C13" s="6"/>
      <c r="D13" s="13" t="s">
        <v>6</v>
      </c>
      <c r="E13" s="8" t="s">
        <v>10</v>
      </c>
      <c r="F13" s="27">
        <f t="shared" ref="F13:F44" si="0">IF(E13="",0,IF(COUNTIF(E:E,E13)&lt;&gt;1,1,0))</f>
        <v>0</v>
      </c>
      <c r="G13" s="13" t="s">
        <v>6</v>
      </c>
      <c r="H13" s="8" t="s">
        <v>11</v>
      </c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17">
        <f t="shared" ref="B14:B86" si="1">ROW(A14)</f>
        <v>14</v>
      </c>
      <c r="C14" s="6"/>
      <c r="D14" s="13" t="s">
        <v>6</v>
      </c>
      <c r="E14" s="8" t="s">
        <v>24</v>
      </c>
      <c r="F14" s="27">
        <f t="shared" si="0"/>
        <v>0</v>
      </c>
      <c r="G14" s="13" t="s">
        <v>6</v>
      </c>
      <c r="H14" s="8" t="s">
        <v>23</v>
      </c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17">
        <f t="shared" si="1"/>
        <v>15</v>
      </c>
      <c r="C15" s="6"/>
      <c r="D15" s="13" t="s">
        <v>6</v>
      </c>
      <c r="E15" s="8" t="s">
        <v>29</v>
      </c>
      <c r="F15" s="27">
        <f t="shared" si="0"/>
        <v>0</v>
      </c>
      <c r="G15" s="13" t="s">
        <v>6</v>
      </c>
      <c r="H15" s="8" t="s">
        <v>26</v>
      </c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17">
        <f t="shared" si="1"/>
        <v>16</v>
      </c>
      <c r="C16" s="6"/>
      <c r="D16" s="13" t="s">
        <v>6</v>
      </c>
      <c r="E16" s="8" t="s">
        <v>31</v>
      </c>
      <c r="F16" s="27">
        <f t="shared" si="0"/>
        <v>0</v>
      </c>
      <c r="G16" s="13" t="s">
        <v>6</v>
      </c>
      <c r="H16" s="8" t="s">
        <v>26</v>
      </c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17">
        <f t="shared" si="1"/>
        <v>17</v>
      </c>
      <c r="C17" s="6"/>
      <c r="D17" s="13" t="s">
        <v>6</v>
      </c>
      <c r="E17" s="8" t="s">
        <v>30</v>
      </c>
      <c r="F17" s="27">
        <f t="shared" si="0"/>
        <v>0</v>
      </c>
      <c r="G17" s="13" t="s">
        <v>6</v>
      </c>
      <c r="H17" s="8" t="s">
        <v>27</v>
      </c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17">
        <f t="shared" si="1"/>
        <v>18</v>
      </c>
      <c r="C18" s="6"/>
      <c r="D18" s="13" t="s">
        <v>6</v>
      </c>
      <c r="E18" s="8" t="s">
        <v>32</v>
      </c>
      <c r="F18" s="27">
        <f t="shared" si="0"/>
        <v>0</v>
      </c>
      <c r="G18" s="13" t="s">
        <v>6</v>
      </c>
      <c r="H18" s="8" t="s">
        <v>27</v>
      </c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17">
        <f t="shared" si="1"/>
        <v>19</v>
      </c>
      <c r="C19" s="6"/>
      <c r="D19" s="13" t="s">
        <v>6</v>
      </c>
      <c r="E19" s="8" t="s">
        <v>36</v>
      </c>
      <c r="F19" s="27">
        <f t="shared" si="0"/>
        <v>0</v>
      </c>
      <c r="G19" s="13" t="s">
        <v>6</v>
      </c>
      <c r="H19" s="8" t="s">
        <v>28</v>
      </c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17">
        <f t="shared" ref="B20" si="2">ROW(A20)</f>
        <v>20</v>
      </c>
      <c r="C20" s="6"/>
      <c r="D20" s="13" t="s">
        <v>6</v>
      </c>
      <c r="E20" s="8" t="s">
        <v>37</v>
      </c>
      <c r="F20" s="27">
        <f t="shared" si="0"/>
        <v>0</v>
      </c>
      <c r="G20" s="13" t="s">
        <v>6</v>
      </c>
      <c r="H20" s="8" t="s">
        <v>28</v>
      </c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17">
        <f t="shared" si="1"/>
        <v>21</v>
      </c>
      <c r="C21" s="6"/>
      <c r="D21" s="13" t="s">
        <v>6</v>
      </c>
      <c r="E21" s="8" t="s">
        <v>38</v>
      </c>
      <c r="F21" s="27">
        <f t="shared" si="0"/>
        <v>0</v>
      </c>
      <c r="G21" s="13" t="s">
        <v>6</v>
      </c>
      <c r="H21" s="8" t="s">
        <v>28</v>
      </c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17">
        <f t="shared" ref="B22" si="3">ROW(A22)</f>
        <v>22</v>
      </c>
      <c r="C22" s="6"/>
      <c r="D22" s="13" t="s">
        <v>6</v>
      </c>
      <c r="E22" s="8" t="s">
        <v>39</v>
      </c>
      <c r="F22" s="27">
        <f t="shared" si="0"/>
        <v>0</v>
      </c>
      <c r="G22" s="13" t="s">
        <v>6</v>
      </c>
      <c r="H22" s="8" t="s">
        <v>28</v>
      </c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17">
        <f t="shared" si="1"/>
        <v>23</v>
      </c>
      <c r="C23" s="6"/>
      <c r="D23" s="13" t="s">
        <v>6</v>
      </c>
      <c r="E23" s="8" t="s">
        <v>34</v>
      </c>
      <c r="F23" s="27">
        <f t="shared" si="0"/>
        <v>0</v>
      </c>
      <c r="G23" s="13" t="s">
        <v>6</v>
      </c>
      <c r="H23" s="8" t="s">
        <v>33</v>
      </c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17">
        <f t="shared" si="1"/>
        <v>24</v>
      </c>
      <c r="C24" s="6"/>
      <c r="D24" s="13" t="s">
        <v>6</v>
      </c>
      <c r="E24" s="8" t="s">
        <v>35</v>
      </c>
      <c r="F24" s="27">
        <f t="shared" si="0"/>
        <v>0</v>
      </c>
      <c r="G24" s="13" t="s">
        <v>6</v>
      </c>
      <c r="H24" s="8" t="s">
        <v>33</v>
      </c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/>
      <c r="B25" s="17">
        <f t="shared" si="1"/>
        <v>25</v>
      </c>
      <c r="C25" s="6"/>
      <c r="D25" s="13" t="s">
        <v>6</v>
      </c>
      <c r="E25" s="8" t="s">
        <v>40</v>
      </c>
      <c r="F25" s="27">
        <f t="shared" si="0"/>
        <v>0</v>
      </c>
      <c r="G25" s="13" t="s">
        <v>6</v>
      </c>
      <c r="H25" s="8" t="s">
        <v>33</v>
      </c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6"/>
      <c r="B26" s="17">
        <f t="shared" si="1"/>
        <v>26</v>
      </c>
      <c r="C26" s="6"/>
      <c r="D26" s="13" t="s">
        <v>6</v>
      </c>
      <c r="E26" s="8" t="s">
        <v>45</v>
      </c>
      <c r="F26" s="27">
        <f t="shared" si="0"/>
        <v>0</v>
      </c>
      <c r="G26" s="13" t="s">
        <v>6</v>
      </c>
      <c r="H26" s="8" t="s">
        <v>41</v>
      </c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6"/>
      <c r="B27" s="17">
        <f t="shared" si="1"/>
        <v>27</v>
      </c>
      <c r="C27" s="6"/>
      <c r="D27" s="13" t="s">
        <v>6</v>
      </c>
      <c r="E27" s="8" t="s">
        <v>46</v>
      </c>
      <c r="F27" s="27">
        <f t="shared" si="0"/>
        <v>0</v>
      </c>
      <c r="G27" s="13" t="s">
        <v>6</v>
      </c>
      <c r="H27" s="8" t="s">
        <v>42</v>
      </c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17">
        <f t="shared" si="1"/>
        <v>28</v>
      </c>
      <c r="C28" s="6"/>
      <c r="D28" s="13" t="s">
        <v>6</v>
      </c>
      <c r="E28" s="8" t="s">
        <v>47</v>
      </c>
      <c r="F28" s="27">
        <f t="shared" si="0"/>
        <v>0</v>
      </c>
      <c r="G28" s="13" t="s">
        <v>6</v>
      </c>
      <c r="H28" s="8" t="s">
        <v>41</v>
      </c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17">
        <f t="shared" si="1"/>
        <v>29</v>
      </c>
      <c r="C29" s="6"/>
      <c r="D29" s="13" t="s">
        <v>6</v>
      </c>
      <c r="E29" s="8" t="s">
        <v>52</v>
      </c>
      <c r="F29" s="27">
        <f t="shared" si="0"/>
        <v>0</v>
      </c>
      <c r="G29" s="13" t="s">
        <v>6</v>
      </c>
      <c r="H29" s="8" t="s">
        <v>42</v>
      </c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17">
        <f t="shared" si="1"/>
        <v>30</v>
      </c>
      <c r="C30" s="6"/>
      <c r="D30" s="13" t="s">
        <v>6</v>
      </c>
      <c r="E30" s="8" t="s">
        <v>51</v>
      </c>
      <c r="F30" s="27">
        <f t="shared" si="0"/>
        <v>0</v>
      </c>
      <c r="G30" s="13" t="s">
        <v>6</v>
      </c>
      <c r="H30" s="8" t="s">
        <v>41</v>
      </c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6"/>
      <c r="B31" s="17">
        <f t="shared" si="1"/>
        <v>31</v>
      </c>
      <c r="C31" s="6"/>
      <c r="D31" s="13" t="s">
        <v>6</v>
      </c>
      <c r="E31" s="8" t="s">
        <v>54</v>
      </c>
      <c r="F31" s="27">
        <f t="shared" si="0"/>
        <v>0</v>
      </c>
      <c r="G31" s="13" t="s">
        <v>6</v>
      </c>
      <c r="H31" s="8" t="s">
        <v>55</v>
      </c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6"/>
      <c r="B32" s="17">
        <f t="shared" si="1"/>
        <v>32</v>
      </c>
      <c r="C32" s="6"/>
      <c r="D32" s="13" t="s">
        <v>6</v>
      </c>
      <c r="E32" s="8" t="s">
        <v>56</v>
      </c>
      <c r="F32" s="27">
        <f t="shared" si="0"/>
        <v>0</v>
      </c>
      <c r="G32" s="13" t="s">
        <v>6</v>
      </c>
      <c r="H32" s="8" t="s">
        <v>55</v>
      </c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6"/>
      <c r="B33" s="17">
        <f t="shared" si="1"/>
        <v>33</v>
      </c>
      <c r="C33" s="6"/>
      <c r="D33" s="13" t="s">
        <v>6</v>
      </c>
      <c r="E33" s="8" t="s">
        <v>57</v>
      </c>
      <c r="F33" s="27">
        <f t="shared" si="0"/>
        <v>0</v>
      </c>
      <c r="G33" s="13" t="s">
        <v>6</v>
      </c>
      <c r="H33" s="8" t="s">
        <v>41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6"/>
      <c r="B34" s="17">
        <f t="shared" si="1"/>
        <v>34</v>
      </c>
      <c r="C34" s="6"/>
      <c r="D34" s="13" t="s">
        <v>6</v>
      </c>
      <c r="E34" s="8" t="s">
        <v>64</v>
      </c>
      <c r="F34" s="27">
        <f t="shared" si="0"/>
        <v>0</v>
      </c>
      <c r="G34" s="13" t="s">
        <v>6</v>
      </c>
      <c r="H34" s="8" t="s">
        <v>42</v>
      </c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/>
      <c r="B35" s="17">
        <f t="shared" si="1"/>
        <v>35</v>
      </c>
      <c r="C35" s="6"/>
      <c r="D35" s="13" t="s">
        <v>6</v>
      </c>
      <c r="E35" s="8" t="s">
        <v>65</v>
      </c>
      <c r="F35" s="27">
        <f t="shared" si="0"/>
        <v>0</v>
      </c>
      <c r="G35" s="13" t="s">
        <v>6</v>
      </c>
      <c r="H35" s="8" t="s">
        <v>42</v>
      </c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6"/>
      <c r="B36" s="17">
        <f t="shared" si="1"/>
        <v>36</v>
      </c>
      <c r="C36" s="6"/>
      <c r="D36" s="13" t="s">
        <v>6</v>
      </c>
      <c r="E36" s="8" t="s">
        <v>66</v>
      </c>
      <c r="F36" s="27">
        <f t="shared" si="0"/>
        <v>0</v>
      </c>
      <c r="G36" s="13" t="s">
        <v>6</v>
      </c>
      <c r="H36" s="8" t="s">
        <v>41</v>
      </c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6"/>
      <c r="B37" s="17">
        <f t="shared" si="1"/>
        <v>37</v>
      </c>
      <c r="C37" s="6"/>
      <c r="D37" s="13" t="s">
        <v>6</v>
      </c>
      <c r="E37" s="8" t="s">
        <v>67</v>
      </c>
      <c r="F37" s="27">
        <f t="shared" si="0"/>
        <v>0</v>
      </c>
      <c r="G37" s="13" t="s">
        <v>6</v>
      </c>
      <c r="H37" s="8" t="s">
        <v>41</v>
      </c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/>
      <c r="B38" s="17">
        <f t="shared" si="1"/>
        <v>38</v>
      </c>
      <c r="C38" s="6"/>
      <c r="D38" s="13" t="s">
        <v>6</v>
      </c>
      <c r="E38" s="8" t="s">
        <v>68</v>
      </c>
      <c r="F38" s="27">
        <f t="shared" si="0"/>
        <v>0</v>
      </c>
      <c r="G38" s="13" t="s">
        <v>6</v>
      </c>
      <c r="H38" s="8" t="s">
        <v>69</v>
      </c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/>
      <c r="B39" s="17">
        <f t="shared" si="1"/>
        <v>39</v>
      </c>
      <c r="C39" s="6"/>
      <c r="D39" s="13" t="s">
        <v>6</v>
      </c>
      <c r="E39" s="8" t="s">
        <v>70</v>
      </c>
      <c r="F39" s="27">
        <f t="shared" si="0"/>
        <v>0</v>
      </c>
      <c r="G39" s="13" t="s">
        <v>6</v>
      </c>
      <c r="H39" s="8" t="s">
        <v>42</v>
      </c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6"/>
      <c r="B40" s="17">
        <f t="shared" si="1"/>
        <v>40</v>
      </c>
      <c r="C40" s="6"/>
      <c r="D40" s="13" t="s">
        <v>6</v>
      </c>
      <c r="E40" s="8" t="s">
        <v>71</v>
      </c>
      <c r="F40" s="27">
        <f t="shared" si="0"/>
        <v>0</v>
      </c>
      <c r="G40" s="13" t="s">
        <v>6</v>
      </c>
      <c r="H40" s="8" t="s">
        <v>69</v>
      </c>
      <c r="I40" s="6"/>
      <c r="J40" s="6"/>
      <c r="K40" s="6"/>
      <c r="L40" s="6"/>
      <c r="M40" s="6"/>
      <c r="N40" s="6"/>
      <c r="O40" s="6"/>
      <c r="P40" s="6"/>
    </row>
    <row r="41" spans="1:16" x14ac:dyDescent="0.25">
      <c r="A41" s="6"/>
      <c r="B41" s="17">
        <f t="shared" si="1"/>
        <v>41</v>
      </c>
      <c r="C41" s="6"/>
      <c r="D41" s="13" t="s">
        <v>6</v>
      </c>
      <c r="E41" s="8" t="s">
        <v>72</v>
      </c>
      <c r="F41" s="27">
        <f t="shared" si="0"/>
        <v>0</v>
      </c>
      <c r="G41" s="13" t="s">
        <v>6</v>
      </c>
      <c r="H41" s="8" t="s">
        <v>33</v>
      </c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6"/>
      <c r="B42" s="17">
        <f t="shared" ref="B42:B45" si="4">ROW(A42)</f>
        <v>42</v>
      </c>
      <c r="C42" s="6"/>
      <c r="D42" s="13" t="s">
        <v>6</v>
      </c>
      <c r="E42" s="8" t="s">
        <v>73</v>
      </c>
      <c r="F42" s="27">
        <f t="shared" si="0"/>
        <v>0</v>
      </c>
      <c r="G42" s="13" t="s">
        <v>6</v>
      </c>
      <c r="H42" s="8" t="s">
        <v>42</v>
      </c>
      <c r="I42" s="6"/>
      <c r="J42" s="6"/>
      <c r="K42" s="6"/>
      <c r="L42" s="6"/>
      <c r="M42" s="6"/>
      <c r="N42" s="6"/>
      <c r="O42" s="6"/>
      <c r="P42" s="6"/>
    </row>
    <row r="43" spans="1:16" x14ac:dyDescent="0.25">
      <c r="A43" s="6"/>
      <c r="B43" s="17">
        <f t="shared" si="4"/>
        <v>43</v>
      </c>
      <c r="C43" s="6"/>
      <c r="D43" s="13" t="s">
        <v>6</v>
      </c>
      <c r="E43" s="8" t="s">
        <v>74</v>
      </c>
      <c r="F43" s="27">
        <f t="shared" si="0"/>
        <v>0</v>
      </c>
      <c r="G43" s="13" t="s">
        <v>6</v>
      </c>
      <c r="H43" s="8" t="s">
        <v>41</v>
      </c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17">
        <f t="shared" si="4"/>
        <v>44</v>
      </c>
      <c r="C44" s="6"/>
      <c r="D44" s="13" t="s">
        <v>6</v>
      </c>
      <c r="E44" s="8" t="s">
        <v>75</v>
      </c>
      <c r="F44" s="27">
        <f t="shared" si="0"/>
        <v>0</v>
      </c>
      <c r="G44" s="13" t="s">
        <v>6</v>
      </c>
      <c r="H44" s="8" t="s">
        <v>41</v>
      </c>
      <c r="I44" s="6"/>
      <c r="J44" s="6"/>
      <c r="K44" s="6"/>
      <c r="L44" s="6"/>
      <c r="M44" s="6"/>
      <c r="N44" s="6"/>
      <c r="O44" s="6"/>
      <c r="P44" s="6"/>
    </row>
    <row r="45" spans="1:16" x14ac:dyDescent="0.25">
      <c r="A45" s="6"/>
      <c r="B45" s="17">
        <f t="shared" si="4"/>
        <v>45</v>
      </c>
      <c r="C45" s="6"/>
      <c r="D45" s="13" t="s">
        <v>6</v>
      </c>
      <c r="E45" s="8" t="s">
        <v>76</v>
      </c>
      <c r="F45" s="27">
        <f t="shared" ref="F45:F76" si="5">IF(E45="",0,IF(COUNTIF(E:E,E45)&lt;&gt;1,1,0))</f>
        <v>0</v>
      </c>
      <c r="G45" s="13" t="s">
        <v>6</v>
      </c>
      <c r="H45" s="8" t="s">
        <v>42</v>
      </c>
      <c r="I45" s="6"/>
      <c r="J45" s="6"/>
      <c r="K45" s="6"/>
      <c r="L45" s="6"/>
      <c r="M45" s="6"/>
      <c r="N45" s="6"/>
      <c r="O45" s="6"/>
      <c r="P45" s="6"/>
    </row>
    <row r="46" spans="1:16" x14ac:dyDescent="0.25">
      <c r="A46" s="6"/>
      <c r="B46" s="17">
        <f t="shared" ref="B46:B52" si="6">ROW(A46)</f>
        <v>46</v>
      </c>
      <c r="C46" s="6"/>
      <c r="D46" s="13" t="s">
        <v>6</v>
      </c>
      <c r="E46" s="8" t="s">
        <v>77</v>
      </c>
      <c r="F46" s="27">
        <f t="shared" si="5"/>
        <v>0</v>
      </c>
      <c r="G46" s="13" t="s">
        <v>6</v>
      </c>
      <c r="H46" s="8" t="s">
        <v>42</v>
      </c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6"/>
      <c r="B47" s="17">
        <f t="shared" si="6"/>
        <v>47</v>
      </c>
      <c r="C47" s="6"/>
      <c r="D47" s="13" t="s">
        <v>6</v>
      </c>
      <c r="E47" s="8" t="s">
        <v>78</v>
      </c>
      <c r="F47" s="27">
        <f t="shared" si="5"/>
        <v>0</v>
      </c>
      <c r="G47" s="13" t="s">
        <v>6</v>
      </c>
      <c r="H47" s="8" t="s">
        <v>41</v>
      </c>
      <c r="I47" s="6"/>
      <c r="J47" s="6"/>
      <c r="K47" s="6"/>
      <c r="L47" s="6"/>
      <c r="M47" s="6"/>
      <c r="N47" s="6"/>
      <c r="O47" s="6"/>
      <c r="P47" s="6"/>
    </row>
    <row r="48" spans="1:16" x14ac:dyDescent="0.25">
      <c r="A48" s="6"/>
      <c r="B48" s="17">
        <f t="shared" si="6"/>
        <v>48</v>
      </c>
      <c r="C48" s="6"/>
      <c r="D48" s="13" t="s">
        <v>6</v>
      </c>
      <c r="E48" s="8" t="s">
        <v>79</v>
      </c>
      <c r="F48" s="27">
        <f t="shared" si="5"/>
        <v>0</v>
      </c>
      <c r="G48" s="13" t="s">
        <v>6</v>
      </c>
      <c r="H48" s="8" t="s">
        <v>41</v>
      </c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17">
        <f t="shared" si="6"/>
        <v>49</v>
      </c>
      <c r="C49" s="6"/>
      <c r="D49" s="13" t="s">
        <v>6</v>
      </c>
      <c r="E49" s="8" t="s">
        <v>80</v>
      </c>
      <c r="F49" s="27">
        <f t="shared" si="5"/>
        <v>0</v>
      </c>
      <c r="G49" s="13" t="s">
        <v>6</v>
      </c>
      <c r="H49" s="8" t="s">
        <v>41</v>
      </c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17">
        <f t="shared" si="6"/>
        <v>50</v>
      </c>
      <c r="C50" s="6"/>
      <c r="D50" s="13" t="s">
        <v>6</v>
      </c>
      <c r="E50" s="8" t="s">
        <v>81</v>
      </c>
      <c r="F50" s="27">
        <f t="shared" si="5"/>
        <v>0</v>
      </c>
      <c r="G50" s="13" t="s">
        <v>6</v>
      </c>
      <c r="H50" s="8" t="s">
        <v>41</v>
      </c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17">
        <f t="shared" si="6"/>
        <v>51</v>
      </c>
      <c r="C51" s="6"/>
      <c r="D51" s="13" t="s">
        <v>6</v>
      </c>
      <c r="E51" s="8" t="s">
        <v>82</v>
      </c>
      <c r="F51" s="27">
        <f t="shared" si="5"/>
        <v>0</v>
      </c>
      <c r="G51" s="13" t="s">
        <v>6</v>
      </c>
      <c r="H51" s="8" t="s">
        <v>42</v>
      </c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17">
        <f t="shared" si="6"/>
        <v>52</v>
      </c>
      <c r="C52" s="6"/>
      <c r="D52" s="13" t="s">
        <v>6</v>
      </c>
      <c r="E52" s="8" t="s">
        <v>83</v>
      </c>
      <c r="F52" s="27">
        <f t="shared" si="5"/>
        <v>0</v>
      </c>
      <c r="G52" s="13" t="s">
        <v>6</v>
      </c>
      <c r="H52" s="8" t="s">
        <v>41</v>
      </c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17">
        <f t="shared" ref="B53:B61" si="7">ROW(A53)</f>
        <v>53</v>
      </c>
      <c r="C53" s="6"/>
      <c r="D53" s="13" t="s">
        <v>6</v>
      </c>
      <c r="E53" s="8" t="s">
        <v>84</v>
      </c>
      <c r="F53" s="27">
        <f t="shared" si="5"/>
        <v>0</v>
      </c>
      <c r="G53" s="13" t="s">
        <v>6</v>
      </c>
      <c r="H53" s="8" t="s">
        <v>41</v>
      </c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17">
        <f t="shared" si="7"/>
        <v>54</v>
      </c>
      <c r="C54" s="6"/>
      <c r="D54" s="13" t="s">
        <v>6</v>
      </c>
      <c r="E54" s="8" t="s">
        <v>85</v>
      </c>
      <c r="F54" s="27">
        <f t="shared" si="5"/>
        <v>0</v>
      </c>
      <c r="G54" s="13" t="s">
        <v>6</v>
      </c>
      <c r="H54" s="8" t="s">
        <v>41</v>
      </c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17">
        <f t="shared" si="7"/>
        <v>55</v>
      </c>
      <c r="C55" s="6"/>
      <c r="D55" s="13" t="s">
        <v>6</v>
      </c>
      <c r="E55" s="8" t="s">
        <v>86</v>
      </c>
      <c r="F55" s="27">
        <f t="shared" si="5"/>
        <v>0</v>
      </c>
      <c r="G55" s="13" t="s">
        <v>6</v>
      </c>
      <c r="H55" s="8" t="s">
        <v>41</v>
      </c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17">
        <f t="shared" si="7"/>
        <v>56</v>
      </c>
      <c r="C56" s="6"/>
      <c r="D56" s="13" t="s">
        <v>6</v>
      </c>
      <c r="E56" s="8" t="s">
        <v>87</v>
      </c>
      <c r="F56" s="27">
        <f t="shared" si="5"/>
        <v>0</v>
      </c>
      <c r="G56" s="13" t="s">
        <v>6</v>
      </c>
      <c r="H56" s="8" t="s">
        <v>41</v>
      </c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17">
        <f t="shared" si="7"/>
        <v>57</v>
      </c>
      <c r="C57" s="6"/>
      <c r="D57" s="13" t="s">
        <v>6</v>
      </c>
      <c r="E57" s="8" t="s">
        <v>88</v>
      </c>
      <c r="F57" s="27">
        <f t="shared" si="5"/>
        <v>0</v>
      </c>
      <c r="G57" s="13" t="s">
        <v>6</v>
      </c>
      <c r="H57" s="8" t="s">
        <v>41</v>
      </c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17">
        <f t="shared" si="7"/>
        <v>58</v>
      </c>
      <c r="C58" s="6"/>
      <c r="D58" s="13" t="s">
        <v>6</v>
      </c>
      <c r="E58" s="8" t="s">
        <v>89</v>
      </c>
      <c r="F58" s="27">
        <f t="shared" si="5"/>
        <v>0</v>
      </c>
      <c r="G58" s="13" t="s">
        <v>6</v>
      </c>
      <c r="H58" s="8" t="s">
        <v>41</v>
      </c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17">
        <f t="shared" si="7"/>
        <v>59</v>
      </c>
      <c r="C59" s="6"/>
      <c r="D59" s="13" t="s">
        <v>6</v>
      </c>
      <c r="E59" s="8" t="s">
        <v>90</v>
      </c>
      <c r="F59" s="27">
        <f t="shared" si="5"/>
        <v>0</v>
      </c>
      <c r="G59" s="13" t="s">
        <v>6</v>
      </c>
      <c r="H59" s="8" t="s">
        <v>41</v>
      </c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17">
        <f t="shared" si="7"/>
        <v>60</v>
      </c>
      <c r="C60" s="6"/>
      <c r="D60" s="13" t="s">
        <v>6</v>
      </c>
      <c r="E60" s="8" t="s">
        <v>91</v>
      </c>
      <c r="F60" s="27">
        <f t="shared" si="5"/>
        <v>0</v>
      </c>
      <c r="G60" s="13" t="s">
        <v>6</v>
      </c>
      <c r="H60" s="8" t="s">
        <v>41</v>
      </c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17">
        <f t="shared" si="7"/>
        <v>61</v>
      </c>
      <c r="C61" s="6"/>
      <c r="D61" s="13" t="s">
        <v>6</v>
      </c>
      <c r="E61" s="8" t="s">
        <v>96</v>
      </c>
      <c r="F61" s="27">
        <f t="shared" si="5"/>
        <v>0</v>
      </c>
      <c r="G61" s="13" t="s">
        <v>6</v>
      </c>
      <c r="H61" s="8" t="s">
        <v>41</v>
      </c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17">
        <f t="shared" ref="B62:B81" si="8">ROW(A62)</f>
        <v>62</v>
      </c>
      <c r="C62" s="6"/>
      <c r="D62" s="13" t="s">
        <v>6</v>
      </c>
      <c r="E62" s="8" t="s">
        <v>93</v>
      </c>
      <c r="F62" s="27">
        <f t="shared" si="5"/>
        <v>0</v>
      </c>
      <c r="G62" s="13" t="s">
        <v>6</v>
      </c>
      <c r="H62" s="8" t="s">
        <v>42</v>
      </c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6"/>
      <c r="B63" s="17">
        <f t="shared" si="8"/>
        <v>63</v>
      </c>
      <c r="C63" s="6"/>
      <c r="D63" s="13" t="s">
        <v>6</v>
      </c>
      <c r="E63" s="8" t="s">
        <v>94</v>
      </c>
      <c r="F63" s="27">
        <f t="shared" si="5"/>
        <v>0</v>
      </c>
      <c r="G63" s="13" t="s">
        <v>6</v>
      </c>
      <c r="H63" s="8" t="s">
        <v>42</v>
      </c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17">
        <f t="shared" si="8"/>
        <v>64</v>
      </c>
      <c r="C64" s="6"/>
      <c r="D64" s="13" t="s">
        <v>6</v>
      </c>
      <c r="E64" s="8" t="s">
        <v>95</v>
      </c>
      <c r="F64" s="27">
        <f t="shared" si="5"/>
        <v>0</v>
      </c>
      <c r="G64" s="13" t="s">
        <v>6</v>
      </c>
      <c r="H64" s="8" t="s">
        <v>42</v>
      </c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17">
        <f t="shared" si="8"/>
        <v>65</v>
      </c>
      <c r="C65" s="6"/>
      <c r="D65" s="13" t="s">
        <v>6</v>
      </c>
      <c r="E65" s="8" t="s">
        <v>97</v>
      </c>
      <c r="F65" s="27">
        <f t="shared" si="5"/>
        <v>0</v>
      </c>
      <c r="G65" s="13" t="s">
        <v>6</v>
      </c>
      <c r="H65" s="8" t="s">
        <v>41</v>
      </c>
      <c r="I65" s="6"/>
      <c r="J65" s="6"/>
      <c r="K65" s="6"/>
      <c r="L65" s="6"/>
      <c r="M65" s="6"/>
      <c r="N65" s="6"/>
      <c r="O65" s="6"/>
      <c r="P65" s="6"/>
    </row>
    <row r="66" spans="1:16" x14ac:dyDescent="0.25">
      <c r="A66" s="6"/>
      <c r="B66" s="17">
        <f t="shared" si="8"/>
        <v>66</v>
      </c>
      <c r="C66" s="6"/>
      <c r="D66" s="13" t="s">
        <v>6</v>
      </c>
      <c r="E66" s="8" t="s">
        <v>98</v>
      </c>
      <c r="F66" s="27">
        <f t="shared" si="5"/>
        <v>0</v>
      </c>
      <c r="G66" s="13" t="s">
        <v>6</v>
      </c>
      <c r="H66" s="8" t="s">
        <v>41</v>
      </c>
      <c r="I66" s="6"/>
      <c r="J66" s="6"/>
      <c r="K66" s="6"/>
      <c r="L66" s="6"/>
      <c r="M66" s="6"/>
      <c r="N66" s="6"/>
      <c r="O66" s="6"/>
      <c r="P66" s="6"/>
    </row>
    <row r="67" spans="1:16" x14ac:dyDescent="0.25">
      <c r="A67" s="6"/>
      <c r="B67" s="17">
        <f t="shared" si="8"/>
        <v>67</v>
      </c>
      <c r="C67" s="6"/>
      <c r="D67" s="13" t="s">
        <v>6</v>
      </c>
      <c r="E67" s="8" t="s">
        <v>99</v>
      </c>
      <c r="F67" s="27">
        <f t="shared" si="5"/>
        <v>0</v>
      </c>
      <c r="G67" s="13" t="s">
        <v>6</v>
      </c>
      <c r="H67" s="8" t="s">
        <v>42</v>
      </c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17">
        <f t="shared" si="8"/>
        <v>68</v>
      </c>
      <c r="C68" s="6"/>
      <c r="D68" s="13" t="s">
        <v>6</v>
      </c>
      <c r="E68" s="8" t="s">
        <v>100</v>
      </c>
      <c r="F68" s="27">
        <f t="shared" si="5"/>
        <v>0</v>
      </c>
      <c r="G68" s="13" t="s">
        <v>6</v>
      </c>
      <c r="H68" s="8" t="s">
        <v>101</v>
      </c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17">
        <f t="shared" si="8"/>
        <v>69</v>
      </c>
      <c r="C69" s="6"/>
      <c r="D69" s="13" t="s">
        <v>6</v>
      </c>
      <c r="E69" s="8" t="s">
        <v>102</v>
      </c>
      <c r="F69" s="27">
        <f t="shared" si="5"/>
        <v>0</v>
      </c>
      <c r="G69" s="13" t="s">
        <v>6</v>
      </c>
      <c r="H69" s="8" t="s">
        <v>103</v>
      </c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17">
        <f t="shared" si="8"/>
        <v>70</v>
      </c>
      <c r="C70" s="6"/>
      <c r="D70" s="13" t="s">
        <v>6</v>
      </c>
      <c r="E70" s="8" t="s">
        <v>104</v>
      </c>
      <c r="F70" s="27">
        <f t="shared" si="5"/>
        <v>0</v>
      </c>
      <c r="G70" s="13" t="s">
        <v>6</v>
      </c>
      <c r="H70" s="8" t="s">
        <v>23</v>
      </c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17">
        <f t="shared" si="8"/>
        <v>71</v>
      </c>
      <c r="C71" s="6"/>
      <c r="D71" s="13" t="s">
        <v>6</v>
      </c>
      <c r="E71" s="8" t="s">
        <v>105</v>
      </c>
      <c r="F71" s="27">
        <f t="shared" si="5"/>
        <v>0</v>
      </c>
      <c r="G71" s="13" t="s">
        <v>6</v>
      </c>
      <c r="H71" s="8" t="s">
        <v>11</v>
      </c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17">
        <f t="shared" si="8"/>
        <v>72</v>
      </c>
      <c r="C72" s="6"/>
      <c r="D72" s="13" t="s">
        <v>6</v>
      </c>
      <c r="E72" s="8"/>
      <c r="F72" s="27">
        <f t="shared" si="5"/>
        <v>0</v>
      </c>
      <c r="G72" s="13" t="s">
        <v>6</v>
      </c>
      <c r="H72" s="8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A73" s="6"/>
      <c r="B73" s="17">
        <f t="shared" si="8"/>
        <v>73</v>
      </c>
      <c r="C73" s="6"/>
      <c r="D73" s="13" t="s">
        <v>6</v>
      </c>
      <c r="E73" s="8"/>
      <c r="F73" s="27">
        <f t="shared" si="5"/>
        <v>0</v>
      </c>
      <c r="G73" s="13" t="s">
        <v>6</v>
      </c>
      <c r="H73" s="8"/>
      <c r="I73" s="6"/>
      <c r="J73" s="6"/>
      <c r="K73" s="6"/>
      <c r="L73" s="6"/>
      <c r="M73" s="6"/>
      <c r="N73" s="6"/>
      <c r="O73" s="6"/>
      <c r="P73" s="6"/>
    </row>
    <row r="74" spans="1:16" x14ac:dyDescent="0.25">
      <c r="A74" s="6"/>
      <c r="B74" s="17">
        <f t="shared" si="8"/>
        <v>74</v>
      </c>
      <c r="C74" s="6"/>
      <c r="D74" s="13" t="s">
        <v>6</v>
      </c>
      <c r="E74" s="8"/>
      <c r="F74" s="27">
        <f t="shared" si="5"/>
        <v>0</v>
      </c>
      <c r="G74" s="13" t="s">
        <v>6</v>
      </c>
      <c r="H74" s="8"/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6"/>
      <c r="B75" s="17">
        <f t="shared" si="8"/>
        <v>75</v>
      </c>
      <c r="C75" s="6"/>
      <c r="D75" s="13" t="s">
        <v>6</v>
      </c>
      <c r="E75" s="8"/>
      <c r="F75" s="27">
        <f t="shared" si="5"/>
        <v>0</v>
      </c>
      <c r="G75" s="13" t="s">
        <v>6</v>
      </c>
      <c r="H75" s="8"/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6"/>
      <c r="B76" s="17">
        <f t="shared" si="8"/>
        <v>76</v>
      </c>
      <c r="C76" s="6"/>
      <c r="D76" s="13" t="s">
        <v>6</v>
      </c>
      <c r="E76" s="8"/>
      <c r="F76" s="27">
        <f t="shared" si="5"/>
        <v>0</v>
      </c>
      <c r="G76" s="13" t="s">
        <v>6</v>
      </c>
      <c r="H76" s="8"/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17">
        <f t="shared" si="8"/>
        <v>77</v>
      </c>
      <c r="C77" s="6"/>
      <c r="D77" s="13" t="s">
        <v>6</v>
      </c>
      <c r="E77" s="8"/>
      <c r="F77" s="27">
        <f t="shared" ref="F77:F83" si="9">IF(E77="",0,IF(COUNTIF(E:E,E77)&lt;&gt;1,1,0))</f>
        <v>0</v>
      </c>
      <c r="G77" s="13" t="s">
        <v>6</v>
      </c>
      <c r="H77" s="8"/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17">
        <f t="shared" si="8"/>
        <v>78</v>
      </c>
      <c r="C78" s="6"/>
      <c r="D78" s="13" t="s">
        <v>6</v>
      </c>
      <c r="E78" s="8"/>
      <c r="F78" s="27">
        <f t="shared" si="9"/>
        <v>0</v>
      </c>
      <c r="G78" s="13" t="s">
        <v>6</v>
      </c>
      <c r="H78" s="8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17">
        <f t="shared" si="8"/>
        <v>79</v>
      </c>
      <c r="C79" s="6"/>
      <c r="D79" s="13" t="s">
        <v>6</v>
      </c>
      <c r="E79" s="8"/>
      <c r="F79" s="27">
        <f t="shared" si="9"/>
        <v>0</v>
      </c>
      <c r="G79" s="13" t="s">
        <v>6</v>
      </c>
      <c r="H79" s="8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17">
        <f t="shared" si="8"/>
        <v>80</v>
      </c>
      <c r="C80" s="6"/>
      <c r="D80" s="13" t="s">
        <v>6</v>
      </c>
      <c r="E80" s="8"/>
      <c r="F80" s="27">
        <f t="shared" si="9"/>
        <v>0</v>
      </c>
      <c r="G80" s="13" t="s">
        <v>6</v>
      </c>
      <c r="H80" s="8"/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17">
        <f t="shared" si="8"/>
        <v>81</v>
      </c>
      <c r="C81" s="6"/>
      <c r="D81" s="13" t="s">
        <v>6</v>
      </c>
      <c r="E81" s="8"/>
      <c r="F81" s="27">
        <f t="shared" si="9"/>
        <v>0</v>
      </c>
      <c r="G81" s="13" t="s">
        <v>6</v>
      </c>
      <c r="H81" s="8"/>
      <c r="I81" s="6"/>
      <c r="J81" s="6"/>
      <c r="K81" s="6"/>
      <c r="L81" s="6"/>
      <c r="M81" s="6"/>
      <c r="N81" s="6"/>
      <c r="O81" s="6"/>
      <c r="P81" s="6"/>
    </row>
    <row r="82" spans="1:16" x14ac:dyDescent="0.25">
      <c r="A82" s="6"/>
      <c r="B82" s="17">
        <f t="shared" ref="B82:B83" si="10">ROW(A82)</f>
        <v>82</v>
      </c>
      <c r="C82" s="6"/>
      <c r="D82" s="13" t="s">
        <v>6</v>
      </c>
      <c r="E82" s="8"/>
      <c r="F82" s="27">
        <f t="shared" si="9"/>
        <v>0</v>
      </c>
      <c r="G82" s="13" t="s">
        <v>6</v>
      </c>
      <c r="H82" s="8"/>
      <c r="I82" s="6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17">
        <f t="shared" si="10"/>
        <v>83</v>
      </c>
      <c r="C83" s="6"/>
      <c r="D83" s="13" t="s">
        <v>6</v>
      </c>
      <c r="E83" s="8"/>
      <c r="F83" s="27">
        <f t="shared" si="9"/>
        <v>0</v>
      </c>
      <c r="G83" s="13" t="s">
        <v>6</v>
      </c>
      <c r="H83" s="8"/>
      <c r="I83" s="6"/>
      <c r="J83" s="6"/>
      <c r="K83" s="6"/>
      <c r="L83" s="6"/>
      <c r="M83" s="6"/>
      <c r="N83" s="6"/>
      <c r="O83" s="6"/>
      <c r="P83" s="6"/>
    </row>
    <row r="84" spans="1:16" x14ac:dyDescent="0.25">
      <c r="A84" s="6"/>
      <c r="B84" s="17">
        <f t="shared" si="1"/>
        <v>84</v>
      </c>
      <c r="C84" s="6"/>
      <c r="D84" s="13"/>
      <c r="E84" s="9"/>
      <c r="F84" s="27"/>
      <c r="G84" s="13"/>
      <c r="H84" s="9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17">
        <f>ROW(A85)</f>
        <v>85</v>
      </c>
      <c r="C85" s="6"/>
      <c r="D85" s="13"/>
      <c r="E85" s="6"/>
      <c r="F85" s="27"/>
      <c r="G85" s="13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A86" s="6"/>
      <c r="B86" s="17">
        <f t="shared" si="1"/>
        <v>86</v>
      </c>
      <c r="C86" s="6"/>
      <c r="D86" s="13"/>
      <c r="E86" s="6"/>
      <c r="F86" s="27"/>
      <c r="G86" s="13"/>
      <c r="H86" s="6"/>
      <c r="I86" s="6"/>
      <c r="J86" s="6"/>
      <c r="K86" s="6"/>
      <c r="L86" s="6"/>
      <c r="M86" s="6"/>
      <c r="N86" s="6"/>
      <c r="O86" s="6"/>
      <c r="P86" s="6"/>
    </row>
  </sheetData>
  <conditionalFormatting sqref="E13:E17 E19 E21 E23:E27 E31:E41 E84">
    <cfRule type="containsBlanks" dxfId="114" priority="105">
      <formula>LEN(TRIM(E13))=0</formula>
    </cfRule>
  </conditionalFormatting>
  <conditionalFormatting sqref="F1:F8 F19 F21 F23:F27 F29 F31:F41 F84:F1048576 F10:F17">
    <cfRule type="cellIs" dxfId="113" priority="104" operator="equal">
      <formula>1</formula>
    </cfRule>
  </conditionalFormatting>
  <conditionalFormatting sqref="H13:H17 H19 H21 H23:H27 H29 H31:H41 H84">
    <cfRule type="containsBlanks" dxfId="112" priority="103">
      <formula>LEN(TRIM(H13))=0</formula>
    </cfRule>
  </conditionalFormatting>
  <conditionalFormatting sqref="H18">
    <cfRule type="containsBlanks" dxfId="111" priority="100">
      <formula>LEN(TRIM(H18))=0</formula>
    </cfRule>
  </conditionalFormatting>
  <conditionalFormatting sqref="E18">
    <cfRule type="containsBlanks" dxfId="110" priority="102">
      <formula>LEN(TRIM(E18))=0</formula>
    </cfRule>
  </conditionalFormatting>
  <conditionalFormatting sqref="F18">
    <cfRule type="cellIs" dxfId="109" priority="101" operator="equal">
      <formula>1</formula>
    </cfRule>
  </conditionalFormatting>
  <conditionalFormatting sqref="E20">
    <cfRule type="containsBlanks" dxfId="108" priority="99">
      <formula>LEN(TRIM(E20))=0</formula>
    </cfRule>
  </conditionalFormatting>
  <conditionalFormatting sqref="F20">
    <cfRule type="cellIs" dxfId="107" priority="98" operator="equal">
      <formula>1</formula>
    </cfRule>
  </conditionalFormatting>
  <conditionalFormatting sqref="H20">
    <cfRule type="containsBlanks" dxfId="106" priority="97">
      <formula>LEN(TRIM(H20))=0</formula>
    </cfRule>
  </conditionalFormatting>
  <conditionalFormatting sqref="E22">
    <cfRule type="containsBlanks" dxfId="105" priority="96">
      <formula>LEN(TRIM(E22))=0</formula>
    </cfRule>
  </conditionalFormatting>
  <conditionalFormatting sqref="F22">
    <cfRule type="cellIs" dxfId="104" priority="95" operator="equal">
      <formula>1</formula>
    </cfRule>
  </conditionalFormatting>
  <conditionalFormatting sqref="H22">
    <cfRule type="containsBlanks" dxfId="103" priority="94">
      <formula>LEN(TRIM(H22))=0</formula>
    </cfRule>
  </conditionalFormatting>
  <conditionalFormatting sqref="E30">
    <cfRule type="containsBlanks" dxfId="102" priority="88">
      <formula>LEN(TRIM(E30))=0</formula>
    </cfRule>
  </conditionalFormatting>
  <conditionalFormatting sqref="E28:E29">
    <cfRule type="containsBlanks" dxfId="101" priority="93">
      <formula>LEN(TRIM(E28))=0</formula>
    </cfRule>
  </conditionalFormatting>
  <conditionalFormatting sqref="F28">
    <cfRule type="cellIs" dxfId="100" priority="92" operator="equal">
      <formula>1</formula>
    </cfRule>
  </conditionalFormatting>
  <conditionalFormatting sqref="H28">
    <cfRule type="containsBlanks" dxfId="99" priority="91">
      <formula>LEN(TRIM(H28))=0</formula>
    </cfRule>
  </conditionalFormatting>
  <conditionalFormatting sqref="F30">
    <cfRule type="cellIs" dxfId="98" priority="90" operator="equal">
      <formula>1</formula>
    </cfRule>
  </conditionalFormatting>
  <conditionalFormatting sqref="H30">
    <cfRule type="containsBlanks" dxfId="97" priority="89">
      <formula>LEN(TRIM(H30))=0</formula>
    </cfRule>
  </conditionalFormatting>
  <conditionalFormatting sqref="E42:E43">
    <cfRule type="containsBlanks" dxfId="96" priority="87">
      <formula>LEN(TRIM(E42))=0</formula>
    </cfRule>
  </conditionalFormatting>
  <conditionalFormatting sqref="F42:F43">
    <cfRule type="cellIs" dxfId="95" priority="86" operator="equal">
      <formula>1</formula>
    </cfRule>
  </conditionalFormatting>
  <conditionalFormatting sqref="H42:H43">
    <cfRule type="containsBlanks" dxfId="94" priority="85">
      <formula>LEN(TRIM(H42))=0</formula>
    </cfRule>
  </conditionalFormatting>
  <conditionalFormatting sqref="E44:E45">
    <cfRule type="containsBlanks" dxfId="93" priority="84">
      <formula>LEN(TRIM(E44))=0</formula>
    </cfRule>
  </conditionalFormatting>
  <conditionalFormatting sqref="F44:F45">
    <cfRule type="cellIs" dxfId="92" priority="83" operator="equal">
      <formula>1</formula>
    </cfRule>
  </conditionalFormatting>
  <conditionalFormatting sqref="H44:H45">
    <cfRule type="containsBlanks" dxfId="91" priority="82">
      <formula>LEN(TRIM(H44))=0</formula>
    </cfRule>
  </conditionalFormatting>
  <conditionalFormatting sqref="E47">
    <cfRule type="containsBlanks" dxfId="90" priority="81">
      <formula>LEN(TRIM(E47))=0</formula>
    </cfRule>
  </conditionalFormatting>
  <conditionalFormatting sqref="F47">
    <cfRule type="cellIs" dxfId="89" priority="80" operator="equal">
      <formula>1</formula>
    </cfRule>
  </conditionalFormatting>
  <conditionalFormatting sqref="H47">
    <cfRule type="containsBlanks" dxfId="88" priority="79">
      <formula>LEN(TRIM(H47))=0</formula>
    </cfRule>
  </conditionalFormatting>
  <conditionalFormatting sqref="E49">
    <cfRule type="containsBlanks" dxfId="87" priority="78">
      <formula>LEN(TRIM(E49))=0</formula>
    </cfRule>
  </conditionalFormatting>
  <conditionalFormatting sqref="F49">
    <cfRule type="cellIs" dxfId="86" priority="77" operator="equal">
      <formula>1</formula>
    </cfRule>
  </conditionalFormatting>
  <conditionalFormatting sqref="H49">
    <cfRule type="containsBlanks" dxfId="85" priority="76">
      <formula>LEN(TRIM(H49))=0</formula>
    </cfRule>
  </conditionalFormatting>
  <conditionalFormatting sqref="E51">
    <cfRule type="containsBlanks" dxfId="84" priority="75">
      <formula>LEN(TRIM(E51))=0</formula>
    </cfRule>
  </conditionalFormatting>
  <conditionalFormatting sqref="F51">
    <cfRule type="cellIs" dxfId="83" priority="74" operator="equal">
      <formula>1</formula>
    </cfRule>
  </conditionalFormatting>
  <conditionalFormatting sqref="H51">
    <cfRule type="containsBlanks" dxfId="82" priority="73">
      <formula>LEN(TRIM(H51))=0</formula>
    </cfRule>
  </conditionalFormatting>
  <conditionalFormatting sqref="E52">
    <cfRule type="containsBlanks" dxfId="81" priority="72">
      <formula>LEN(TRIM(E52))=0</formula>
    </cfRule>
  </conditionalFormatting>
  <conditionalFormatting sqref="F52">
    <cfRule type="cellIs" dxfId="80" priority="71" operator="equal">
      <formula>1</formula>
    </cfRule>
  </conditionalFormatting>
  <conditionalFormatting sqref="H52">
    <cfRule type="containsBlanks" dxfId="79" priority="70">
      <formula>LEN(TRIM(H52))=0</formula>
    </cfRule>
  </conditionalFormatting>
  <conditionalFormatting sqref="E53">
    <cfRule type="containsBlanks" dxfId="78" priority="69">
      <formula>LEN(TRIM(E53))=0</formula>
    </cfRule>
  </conditionalFormatting>
  <conditionalFormatting sqref="F53">
    <cfRule type="cellIs" dxfId="77" priority="68" operator="equal">
      <formula>1</formula>
    </cfRule>
  </conditionalFormatting>
  <conditionalFormatting sqref="H53">
    <cfRule type="containsBlanks" dxfId="76" priority="67">
      <formula>LEN(TRIM(H53))=0</formula>
    </cfRule>
  </conditionalFormatting>
  <conditionalFormatting sqref="E54">
    <cfRule type="containsBlanks" dxfId="75" priority="66">
      <formula>LEN(TRIM(E54))=0</formula>
    </cfRule>
  </conditionalFormatting>
  <conditionalFormatting sqref="F54">
    <cfRule type="cellIs" dxfId="74" priority="65" operator="equal">
      <formula>1</formula>
    </cfRule>
  </conditionalFormatting>
  <conditionalFormatting sqref="H54">
    <cfRule type="containsBlanks" dxfId="73" priority="64">
      <formula>LEN(TRIM(H54))=0</formula>
    </cfRule>
  </conditionalFormatting>
  <conditionalFormatting sqref="E55">
    <cfRule type="containsBlanks" dxfId="72" priority="63">
      <formula>LEN(TRIM(E55))=0</formula>
    </cfRule>
  </conditionalFormatting>
  <conditionalFormatting sqref="F55">
    <cfRule type="cellIs" dxfId="71" priority="62" operator="equal">
      <formula>1</formula>
    </cfRule>
  </conditionalFormatting>
  <conditionalFormatting sqref="H55">
    <cfRule type="containsBlanks" dxfId="70" priority="61">
      <formula>LEN(TRIM(H55))=0</formula>
    </cfRule>
  </conditionalFormatting>
  <conditionalFormatting sqref="E56">
    <cfRule type="containsBlanks" dxfId="69" priority="60">
      <formula>LEN(TRIM(E56))=0</formula>
    </cfRule>
  </conditionalFormatting>
  <conditionalFormatting sqref="F56">
    <cfRule type="cellIs" dxfId="68" priority="59" operator="equal">
      <formula>1</formula>
    </cfRule>
  </conditionalFormatting>
  <conditionalFormatting sqref="H56">
    <cfRule type="containsBlanks" dxfId="67" priority="58">
      <formula>LEN(TRIM(H56))=0</formula>
    </cfRule>
  </conditionalFormatting>
  <conditionalFormatting sqref="E57">
    <cfRule type="containsBlanks" dxfId="66" priority="57">
      <formula>LEN(TRIM(E57))=0</formula>
    </cfRule>
  </conditionalFormatting>
  <conditionalFormatting sqref="F57">
    <cfRule type="cellIs" dxfId="65" priority="56" operator="equal">
      <formula>1</formula>
    </cfRule>
  </conditionalFormatting>
  <conditionalFormatting sqref="H57">
    <cfRule type="containsBlanks" dxfId="64" priority="55">
      <formula>LEN(TRIM(H57))=0</formula>
    </cfRule>
  </conditionalFormatting>
  <conditionalFormatting sqref="E58">
    <cfRule type="containsBlanks" dxfId="63" priority="54">
      <formula>LEN(TRIM(E58))=0</formula>
    </cfRule>
  </conditionalFormatting>
  <conditionalFormatting sqref="F58">
    <cfRule type="cellIs" dxfId="62" priority="53" operator="equal">
      <formula>1</formula>
    </cfRule>
  </conditionalFormatting>
  <conditionalFormatting sqref="H58">
    <cfRule type="containsBlanks" dxfId="61" priority="52">
      <formula>LEN(TRIM(H58))=0</formula>
    </cfRule>
  </conditionalFormatting>
  <conditionalFormatting sqref="E59">
    <cfRule type="containsBlanks" dxfId="60" priority="51">
      <formula>LEN(TRIM(E59))=0</formula>
    </cfRule>
  </conditionalFormatting>
  <conditionalFormatting sqref="F59">
    <cfRule type="cellIs" dxfId="59" priority="50" operator="equal">
      <formula>1</formula>
    </cfRule>
  </conditionalFormatting>
  <conditionalFormatting sqref="H59">
    <cfRule type="containsBlanks" dxfId="58" priority="49">
      <formula>LEN(TRIM(H59))=0</formula>
    </cfRule>
  </conditionalFormatting>
  <conditionalFormatting sqref="E60:E61">
    <cfRule type="containsBlanks" dxfId="57" priority="48">
      <formula>LEN(TRIM(E60))=0</formula>
    </cfRule>
  </conditionalFormatting>
  <conditionalFormatting sqref="F60:F61">
    <cfRule type="cellIs" dxfId="56" priority="47" operator="equal">
      <formula>1</formula>
    </cfRule>
  </conditionalFormatting>
  <conditionalFormatting sqref="H60:H61">
    <cfRule type="containsBlanks" dxfId="55" priority="46">
      <formula>LEN(TRIM(H60))=0</formula>
    </cfRule>
  </conditionalFormatting>
  <conditionalFormatting sqref="E62:E63">
    <cfRule type="containsBlanks" dxfId="54" priority="45">
      <formula>LEN(TRIM(E62))=0</formula>
    </cfRule>
  </conditionalFormatting>
  <conditionalFormatting sqref="F62:F63">
    <cfRule type="cellIs" dxfId="53" priority="44" operator="equal">
      <formula>1</formula>
    </cfRule>
  </conditionalFormatting>
  <conditionalFormatting sqref="H62:H63">
    <cfRule type="containsBlanks" dxfId="52" priority="43">
      <formula>LEN(TRIM(H62))=0</formula>
    </cfRule>
  </conditionalFormatting>
  <conditionalFormatting sqref="H46">
    <cfRule type="containsBlanks" dxfId="51" priority="40">
      <formula>LEN(TRIM(H46))=0</formula>
    </cfRule>
  </conditionalFormatting>
  <conditionalFormatting sqref="H50">
    <cfRule type="containsBlanks" dxfId="50" priority="34">
      <formula>LEN(TRIM(H50))=0</formula>
    </cfRule>
  </conditionalFormatting>
  <conditionalFormatting sqref="E46">
    <cfRule type="containsBlanks" dxfId="49" priority="42">
      <formula>LEN(TRIM(E46))=0</formula>
    </cfRule>
  </conditionalFormatting>
  <conditionalFormatting sqref="F46">
    <cfRule type="cellIs" dxfId="48" priority="41" operator="equal">
      <formula>1</formula>
    </cfRule>
  </conditionalFormatting>
  <conditionalFormatting sqref="H82:H83">
    <cfRule type="containsBlanks" dxfId="47" priority="4">
      <formula>LEN(TRIM(H82))=0</formula>
    </cfRule>
  </conditionalFormatting>
  <conditionalFormatting sqref="E48">
    <cfRule type="containsBlanks" dxfId="46" priority="39">
      <formula>LEN(TRIM(E48))=0</formula>
    </cfRule>
  </conditionalFormatting>
  <conditionalFormatting sqref="F48">
    <cfRule type="cellIs" dxfId="45" priority="38" operator="equal">
      <formula>1</formula>
    </cfRule>
  </conditionalFormatting>
  <conditionalFormatting sqref="H48">
    <cfRule type="containsBlanks" dxfId="44" priority="37">
      <formula>LEN(TRIM(H48))=0</formula>
    </cfRule>
  </conditionalFormatting>
  <conditionalFormatting sqref="E50">
    <cfRule type="containsBlanks" dxfId="43" priority="36">
      <formula>LEN(TRIM(E50))=0</formula>
    </cfRule>
  </conditionalFormatting>
  <conditionalFormatting sqref="F50">
    <cfRule type="cellIs" dxfId="42" priority="35" operator="equal">
      <formula>1</formula>
    </cfRule>
  </conditionalFormatting>
  <conditionalFormatting sqref="E64:E65">
    <cfRule type="containsBlanks" dxfId="41" priority="33">
      <formula>LEN(TRIM(E64))=0</formula>
    </cfRule>
  </conditionalFormatting>
  <conditionalFormatting sqref="F64:F65">
    <cfRule type="cellIs" dxfId="40" priority="32" operator="equal">
      <formula>1</formula>
    </cfRule>
  </conditionalFormatting>
  <conditionalFormatting sqref="H64:H65">
    <cfRule type="containsBlanks" dxfId="39" priority="31">
      <formula>LEN(TRIM(H64))=0</formula>
    </cfRule>
  </conditionalFormatting>
  <conditionalFormatting sqref="E66:E67">
    <cfRule type="containsBlanks" dxfId="38" priority="30">
      <formula>LEN(TRIM(E66))=0</formula>
    </cfRule>
  </conditionalFormatting>
  <conditionalFormatting sqref="F66:F67">
    <cfRule type="cellIs" dxfId="37" priority="29" operator="equal">
      <formula>1</formula>
    </cfRule>
  </conditionalFormatting>
  <conditionalFormatting sqref="H66:H67">
    <cfRule type="containsBlanks" dxfId="36" priority="28">
      <formula>LEN(TRIM(H66))=0</formula>
    </cfRule>
  </conditionalFormatting>
  <conditionalFormatting sqref="E68:E69">
    <cfRule type="containsBlanks" dxfId="35" priority="27">
      <formula>LEN(TRIM(E68))=0</formula>
    </cfRule>
  </conditionalFormatting>
  <conditionalFormatting sqref="F68:F69">
    <cfRule type="cellIs" dxfId="34" priority="26" operator="equal">
      <formula>1</formula>
    </cfRule>
  </conditionalFormatting>
  <conditionalFormatting sqref="H68:H69">
    <cfRule type="containsBlanks" dxfId="33" priority="25">
      <formula>LEN(TRIM(H68))=0</formula>
    </cfRule>
  </conditionalFormatting>
  <conditionalFormatting sqref="E70:E71">
    <cfRule type="containsBlanks" dxfId="32" priority="24">
      <formula>LEN(TRIM(E70))=0</formula>
    </cfRule>
  </conditionalFormatting>
  <conditionalFormatting sqref="F70:F71">
    <cfRule type="cellIs" dxfId="31" priority="23" operator="equal">
      <formula>1</formula>
    </cfRule>
  </conditionalFormatting>
  <conditionalFormatting sqref="H70:H71">
    <cfRule type="containsBlanks" dxfId="30" priority="22">
      <formula>LEN(TRIM(H70))=0</formula>
    </cfRule>
  </conditionalFormatting>
  <conditionalFormatting sqref="E72:E73">
    <cfRule type="containsBlanks" dxfId="29" priority="21">
      <formula>LEN(TRIM(E72))=0</formula>
    </cfRule>
  </conditionalFormatting>
  <conditionalFormatting sqref="F72:F73">
    <cfRule type="cellIs" dxfId="28" priority="20" operator="equal">
      <formula>1</formula>
    </cfRule>
  </conditionalFormatting>
  <conditionalFormatting sqref="H72:H73">
    <cfRule type="containsBlanks" dxfId="27" priority="19">
      <formula>LEN(TRIM(H72))=0</formula>
    </cfRule>
  </conditionalFormatting>
  <conditionalFormatting sqref="E74:E75">
    <cfRule type="containsBlanks" dxfId="26" priority="18">
      <formula>LEN(TRIM(E74))=0</formula>
    </cfRule>
  </conditionalFormatting>
  <conditionalFormatting sqref="F74:F75">
    <cfRule type="cellIs" dxfId="25" priority="17" operator="equal">
      <formula>1</formula>
    </cfRule>
  </conditionalFormatting>
  <conditionalFormatting sqref="H74:H75">
    <cfRule type="containsBlanks" dxfId="24" priority="16">
      <formula>LEN(TRIM(H74))=0</formula>
    </cfRule>
  </conditionalFormatting>
  <conditionalFormatting sqref="E76:E77">
    <cfRule type="containsBlanks" dxfId="23" priority="15">
      <formula>LEN(TRIM(E76))=0</formula>
    </cfRule>
  </conditionalFormatting>
  <conditionalFormatting sqref="F76:F77">
    <cfRule type="cellIs" dxfId="22" priority="14" operator="equal">
      <formula>1</formula>
    </cfRule>
  </conditionalFormatting>
  <conditionalFormatting sqref="H76:H77">
    <cfRule type="containsBlanks" dxfId="21" priority="13">
      <formula>LEN(TRIM(H76))=0</formula>
    </cfRule>
  </conditionalFormatting>
  <conditionalFormatting sqref="E78:E79">
    <cfRule type="containsBlanks" dxfId="20" priority="12">
      <formula>LEN(TRIM(E78))=0</formula>
    </cfRule>
  </conditionalFormatting>
  <conditionalFormatting sqref="F78:F79">
    <cfRule type="cellIs" dxfId="19" priority="11" operator="equal">
      <formula>1</formula>
    </cfRule>
  </conditionalFormatting>
  <conditionalFormatting sqref="H78:H79">
    <cfRule type="containsBlanks" dxfId="18" priority="10">
      <formula>LEN(TRIM(H78))=0</formula>
    </cfRule>
  </conditionalFormatting>
  <conditionalFormatting sqref="E80:E81">
    <cfRule type="containsBlanks" dxfId="17" priority="9">
      <formula>LEN(TRIM(E80))=0</formula>
    </cfRule>
  </conditionalFormatting>
  <conditionalFormatting sqref="F80:F81">
    <cfRule type="cellIs" dxfId="16" priority="8" operator="equal">
      <formula>1</formula>
    </cfRule>
  </conditionalFormatting>
  <conditionalFormatting sqref="H80:H81">
    <cfRule type="containsBlanks" dxfId="15" priority="7">
      <formula>LEN(TRIM(H80))=0</formula>
    </cfRule>
  </conditionalFormatting>
  <conditionalFormatting sqref="E82:E83">
    <cfRule type="containsBlanks" dxfId="14" priority="6">
      <formula>LEN(TRIM(E82))=0</formula>
    </cfRule>
  </conditionalFormatting>
  <conditionalFormatting sqref="F82:F83">
    <cfRule type="cellIs" dxfId="13" priority="5" operator="equal">
      <formula>1</formula>
    </cfRule>
  </conditionalFormatting>
  <conditionalFormatting sqref="G8:J8">
    <cfRule type="cellIs" dxfId="12" priority="3" operator="equal">
      <formula>0</formula>
    </cfRule>
  </conditionalFormatting>
  <conditionalFormatting sqref="H8">
    <cfRule type="containsBlanks" dxfId="11" priority="2">
      <formula>LEN(TRIM(H8))=0</formula>
    </cfRule>
  </conditionalFormatting>
  <conditionalFormatting sqref="D9:F9">
    <cfRule type="cellIs" dxfId="10" priority="1" operator="equal">
      <formula>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2"/>
  <sheetViews>
    <sheetView showGridLines="0" workbookViewId="0">
      <pane ySplit="10" topLeftCell="A11" activePane="bottomLeft" state="frozen"/>
      <selection pane="bottomLeft" activeCell="B10" sqref="B10"/>
    </sheetView>
  </sheetViews>
  <sheetFormatPr defaultRowHeight="12" x14ac:dyDescent="0.25"/>
  <cols>
    <col min="1" max="1" width="1.77734375" style="2" customWidth="1"/>
    <col min="2" max="2" width="1.77734375" style="18" customWidth="1"/>
    <col min="3" max="3" width="1.77734375" style="2" customWidth="1"/>
    <col min="4" max="4" width="1.77734375" style="14" customWidth="1"/>
    <col min="5" max="5" width="11.5546875" style="2" bestFit="1" customWidth="1"/>
    <col min="6" max="6" width="1.77734375" style="2" customWidth="1"/>
    <col min="7" max="7" width="1.77734375" style="14" customWidth="1"/>
    <col min="8" max="8" width="22.109375" style="2" bestFit="1" customWidth="1"/>
    <col min="9" max="9" width="1.77734375" style="29" customWidth="1"/>
    <col min="10" max="10" width="1.77734375" style="14" customWidth="1"/>
    <col min="11" max="11" width="21.33203125" style="2" bestFit="1" customWidth="1"/>
    <col min="12" max="12" width="1.77734375" style="29" customWidth="1"/>
    <col min="13" max="13" width="1.77734375" style="14" customWidth="1"/>
    <col min="14" max="14" width="28.109375" style="2" bestFit="1" customWidth="1"/>
    <col min="15" max="15" width="1.77734375" style="29" customWidth="1"/>
    <col min="16" max="16" width="1.77734375" style="2" customWidth="1"/>
    <col min="17" max="16384" width="8.88671875" style="2"/>
  </cols>
  <sheetData>
    <row r="1" spans="1:16" s="1" customFormat="1" ht="10.199999999999999" x14ac:dyDescent="0.2">
      <c r="A1" s="4"/>
      <c r="B1" s="15"/>
      <c r="C1" s="4"/>
      <c r="D1" s="12"/>
      <c r="E1" s="4"/>
      <c r="F1" s="4"/>
      <c r="G1" s="12"/>
      <c r="H1" s="4"/>
      <c r="I1" s="27"/>
      <c r="J1" s="12"/>
      <c r="K1" s="4"/>
      <c r="L1" s="27"/>
      <c r="M1" s="12"/>
      <c r="N1" s="4"/>
      <c r="O1" s="27"/>
      <c r="P1" s="4"/>
    </row>
    <row r="2" spans="1:16" s="1" customFormat="1" ht="10.199999999999999" x14ac:dyDescent="0.2">
      <c r="A2" s="4"/>
      <c r="B2" s="15"/>
      <c r="C2" s="4"/>
      <c r="D2" s="12"/>
      <c r="E2" s="4"/>
      <c r="F2" s="4"/>
      <c r="G2" s="12"/>
      <c r="H2" s="4"/>
      <c r="I2" s="27"/>
      <c r="J2" s="12"/>
      <c r="K2" s="4"/>
      <c r="L2" s="27"/>
      <c r="M2" s="12"/>
      <c r="N2" s="4"/>
      <c r="O2" s="27"/>
      <c r="P2" s="4"/>
    </row>
    <row r="3" spans="1:16" s="1" customFormat="1" ht="10.199999999999999" x14ac:dyDescent="0.2">
      <c r="A3" s="4"/>
      <c r="B3" s="15"/>
      <c r="C3" s="5" t="str">
        <f>главная!C3</f>
        <v>Финмодель</v>
      </c>
      <c r="D3" s="12"/>
      <c r="E3" s="4"/>
      <c r="F3" s="4"/>
      <c r="G3" s="12"/>
      <c r="H3" s="4"/>
      <c r="I3" s="27"/>
      <c r="J3" s="12"/>
      <c r="K3" s="4"/>
      <c r="L3" s="27"/>
      <c r="M3" s="12"/>
      <c r="N3" s="4"/>
      <c r="O3" s="27"/>
      <c r="P3" s="4"/>
    </row>
    <row r="4" spans="1:16" s="1" customFormat="1" ht="10.199999999999999" x14ac:dyDescent="0.2">
      <c r="A4" s="4"/>
      <c r="B4" s="15"/>
      <c r="C4" s="5" t="str">
        <f>главная!C4</f>
        <v>Расчет энергоконтракта</v>
      </c>
      <c r="D4" s="12"/>
      <c r="E4" s="4"/>
      <c r="F4" s="4"/>
      <c r="G4" s="12"/>
      <c r="H4" s="4"/>
      <c r="I4" s="27"/>
      <c r="J4" s="12"/>
      <c r="K4" s="4"/>
      <c r="L4" s="27"/>
      <c r="M4" s="12"/>
      <c r="N4" s="4"/>
      <c r="O4" s="27"/>
      <c r="P4" s="4"/>
    </row>
    <row r="5" spans="1:16" s="1" customFormat="1" ht="10.199999999999999" x14ac:dyDescent="0.2">
      <c r="A5" s="4"/>
      <c r="B5" s="15"/>
      <c r="C5" s="5" t="str">
        <f>главная!C5</f>
        <v>Калькулятор расчета эффективности инвестпроекта</v>
      </c>
      <c r="D5" s="12"/>
      <c r="E5" s="4"/>
      <c r="F5" s="4"/>
      <c r="G5" s="12"/>
      <c r="H5" s="4"/>
      <c r="I5" s="27"/>
      <c r="J5" s="12"/>
      <c r="K5" s="4"/>
      <c r="L5" s="27"/>
      <c r="M5" s="12"/>
      <c r="N5" s="4"/>
      <c r="O5" s="27"/>
      <c r="P5" s="4"/>
    </row>
    <row r="6" spans="1:16" s="1" customFormat="1" ht="10.199999999999999" x14ac:dyDescent="0.2">
      <c r="A6" s="4"/>
      <c r="B6" s="15"/>
      <c r="C6" s="4" t="s">
        <v>115</v>
      </c>
      <c r="D6" s="12"/>
      <c r="E6" s="4"/>
      <c r="F6" s="4"/>
      <c r="G6" s="12"/>
      <c r="H6" s="4"/>
      <c r="I6" s="27"/>
      <c r="J6" s="12"/>
      <c r="K6" s="4"/>
      <c r="L6" s="27"/>
      <c r="M6" s="12"/>
      <c r="N6" s="4"/>
      <c r="O6" s="27"/>
      <c r="P6" s="4"/>
    </row>
    <row r="7" spans="1:16" s="1" customFormat="1" ht="10.199999999999999" x14ac:dyDescent="0.2">
      <c r="A7" s="4"/>
      <c r="B7" s="15"/>
      <c r="C7" s="4"/>
      <c r="D7" s="12"/>
      <c r="E7" s="4"/>
      <c r="F7" s="4"/>
      <c r="G7" s="12"/>
      <c r="H7" s="4"/>
      <c r="I7" s="27"/>
      <c r="J7" s="12"/>
      <c r="K7" s="4"/>
      <c r="L7" s="27"/>
      <c r="M7" s="12"/>
      <c r="N7" s="4"/>
      <c r="O7" s="27"/>
      <c r="P7" s="4"/>
    </row>
    <row r="8" spans="1:16" s="1" customFormat="1" ht="10.199999999999999" x14ac:dyDescent="0.2">
      <c r="A8" s="4"/>
      <c r="B8" s="15"/>
      <c r="C8" s="4"/>
      <c r="D8" s="12"/>
      <c r="E8" s="4"/>
      <c r="F8" s="4"/>
      <c r="G8" s="44" t="s">
        <v>6</v>
      </c>
      <c r="H8" s="154"/>
      <c r="I8" s="155" t="s">
        <v>108</v>
      </c>
      <c r="J8" s="156" t="s">
        <v>109</v>
      </c>
      <c r="K8" s="4"/>
      <c r="L8" s="27"/>
      <c r="M8" s="12"/>
      <c r="N8" s="4"/>
      <c r="O8" s="27"/>
      <c r="P8" s="4"/>
    </row>
    <row r="9" spans="1:16" s="1" customFormat="1" ht="10.199999999999999" x14ac:dyDescent="0.2">
      <c r="A9" s="4"/>
      <c r="B9" s="15"/>
      <c r="C9" s="4"/>
      <c r="D9" s="12"/>
      <c r="E9" s="4"/>
      <c r="F9" s="4"/>
      <c r="G9" s="12"/>
      <c r="H9" s="4"/>
      <c r="I9" s="27"/>
      <c r="J9" s="12"/>
      <c r="K9" s="4"/>
      <c r="L9" s="27"/>
      <c r="M9" s="12"/>
      <c r="N9" s="38" t="s">
        <v>12</v>
      </c>
      <c r="O9" s="27">
        <f>I12+L12+O12</f>
        <v>0</v>
      </c>
      <c r="P9" s="4"/>
    </row>
    <row r="10" spans="1:16" s="3" customFormat="1" ht="10.199999999999999" x14ac:dyDescent="0.2">
      <c r="A10" s="5"/>
      <c r="B10" s="16"/>
      <c r="C10" s="5"/>
      <c r="D10" s="12"/>
      <c r="E10" s="5" t="s">
        <v>4</v>
      </c>
      <c r="F10" s="5"/>
      <c r="G10" s="12"/>
      <c r="H10" s="5" t="s">
        <v>25</v>
      </c>
      <c r="I10" s="28"/>
      <c r="J10" s="12"/>
      <c r="K10" s="5" t="s">
        <v>58</v>
      </c>
      <c r="L10" s="28"/>
      <c r="M10" s="12"/>
      <c r="N10" s="5" t="s">
        <v>59</v>
      </c>
      <c r="O10" s="28"/>
      <c r="P10" s="5"/>
    </row>
    <row r="11" spans="1:16" ht="4.05" customHeight="1" x14ac:dyDescent="0.25">
      <c r="A11" s="6"/>
      <c r="B11" s="17"/>
      <c r="C11" s="6"/>
      <c r="D11" s="13"/>
      <c r="E11" s="7"/>
      <c r="F11" s="6"/>
      <c r="G11" s="13"/>
      <c r="H11" s="7"/>
      <c r="I11" s="27"/>
      <c r="J11" s="13"/>
      <c r="K11" s="7"/>
      <c r="L11" s="27"/>
      <c r="M11" s="13"/>
      <c r="N11" s="7"/>
      <c r="O11" s="27"/>
      <c r="P11" s="6"/>
    </row>
    <row r="12" spans="1:16" x14ac:dyDescent="0.25">
      <c r="A12" s="6"/>
      <c r="B12" s="17"/>
      <c r="C12" s="6"/>
      <c r="D12" s="13"/>
      <c r="E12" s="6" t="s">
        <v>5</v>
      </c>
      <c r="F12" s="6"/>
      <c r="G12" s="37"/>
      <c r="H12" s="38" t="s">
        <v>12</v>
      </c>
      <c r="I12" s="39">
        <f>SUM(I13:I10000)</f>
        <v>0</v>
      </c>
      <c r="J12" s="37"/>
      <c r="K12" s="38" t="s">
        <v>12</v>
      </c>
      <c r="L12" s="39">
        <f>SUM(L13:L10000)</f>
        <v>0</v>
      </c>
      <c r="M12" s="37"/>
      <c r="N12" s="38" t="s">
        <v>12</v>
      </c>
      <c r="O12" s="39">
        <f>SUM(O13:O10000)</f>
        <v>0</v>
      </c>
      <c r="P12" s="6"/>
    </row>
    <row r="13" spans="1:16" x14ac:dyDescent="0.25">
      <c r="A13" s="6"/>
      <c r="B13" s="17">
        <f>ROW(A13)</f>
        <v>13</v>
      </c>
      <c r="C13" s="6"/>
      <c r="D13" s="13" t="s">
        <v>6</v>
      </c>
      <c r="E13" s="8">
        <v>44197</v>
      </c>
      <c r="F13" s="6"/>
      <c r="G13" s="13" t="s">
        <v>6</v>
      </c>
      <c r="H13" s="8" t="s">
        <v>13</v>
      </c>
      <c r="I13" s="27">
        <f>IF(H13="",0,IF(COUNTIF(H:H,H13)&lt;&gt;1,1,0))</f>
        <v>0</v>
      </c>
      <c r="J13" s="13" t="s">
        <v>6</v>
      </c>
      <c r="K13" s="8" t="s">
        <v>48</v>
      </c>
      <c r="L13" s="27">
        <f>IF(K13="",0,IF(COUNTIF(K:K,K13)&lt;&gt;1,1,0))</f>
        <v>0</v>
      </c>
      <c r="M13" s="13" t="s">
        <v>6</v>
      </c>
      <c r="N13" s="8" t="s">
        <v>60</v>
      </c>
      <c r="O13" s="27">
        <f>IF(N13="",0,IF(COUNTIF(N:N,N13)&lt;&gt;1,1,0))</f>
        <v>0</v>
      </c>
      <c r="P13" s="6"/>
    </row>
    <row r="14" spans="1:16" x14ac:dyDescent="0.25">
      <c r="A14" s="6"/>
      <c r="B14" s="17">
        <f t="shared" ref="B14:B42" si="0">ROW(A14)</f>
        <v>14</v>
      </c>
      <c r="C14" s="6"/>
      <c r="D14" s="13" t="s">
        <v>6</v>
      </c>
      <c r="E14" s="8">
        <f>EOMONTH(E13,0)+1</f>
        <v>44228</v>
      </c>
      <c r="F14" s="6"/>
      <c r="G14" s="13" t="s">
        <v>6</v>
      </c>
      <c r="H14" s="8" t="s">
        <v>14</v>
      </c>
      <c r="I14" s="27">
        <f t="shared" ref="I14:I39" si="1">IF(H14="",0,IF(COUNTIF(H:H,H14)&lt;&gt;1,1,0))</f>
        <v>0</v>
      </c>
      <c r="J14" s="13" t="s">
        <v>6</v>
      </c>
      <c r="K14" s="8" t="s">
        <v>49</v>
      </c>
      <c r="L14" s="27">
        <f t="shared" ref="L14:L39" si="2">IF(K14="",0,IF(COUNTIF(K:K,K14)&lt;&gt;1,1,0))</f>
        <v>0</v>
      </c>
      <c r="M14" s="13" t="s">
        <v>6</v>
      </c>
      <c r="N14" s="8" t="s">
        <v>61</v>
      </c>
      <c r="O14" s="27">
        <f t="shared" ref="O14:O15" si="3">IF(N14="",0,IF(COUNTIF(N:N,N14)&lt;&gt;1,1,0))</f>
        <v>0</v>
      </c>
      <c r="P14" s="6"/>
    </row>
    <row r="15" spans="1:16" x14ac:dyDescent="0.25">
      <c r="A15" s="6"/>
      <c r="B15" s="17">
        <f t="shared" si="0"/>
        <v>15</v>
      </c>
      <c r="C15" s="6"/>
      <c r="D15" s="13" t="s">
        <v>6</v>
      </c>
      <c r="E15" s="8">
        <f t="shared" ref="E15:E39" si="4">EOMONTH(E14,0)+1</f>
        <v>44256</v>
      </c>
      <c r="F15" s="6"/>
      <c r="G15" s="13" t="s">
        <v>6</v>
      </c>
      <c r="H15" s="8" t="s">
        <v>15</v>
      </c>
      <c r="I15" s="27">
        <f t="shared" si="1"/>
        <v>0</v>
      </c>
      <c r="J15" s="13" t="s">
        <v>6</v>
      </c>
      <c r="K15" s="8" t="s">
        <v>50</v>
      </c>
      <c r="L15" s="27">
        <f t="shared" si="2"/>
        <v>0</v>
      </c>
      <c r="M15" s="13" t="s">
        <v>6</v>
      </c>
      <c r="N15" s="8" t="s">
        <v>62</v>
      </c>
      <c r="O15" s="27">
        <f t="shared" si="3"/>
        <v>0</v>
      </c>
      <c r="P15" s="6"/>
    </row>
    <row r="16" spans="1:16" x14ac:dyDescent="0.25">
      <c r="A16" s="6"/>
      <c r="B16" s="17">
        <f t="shared" si="0"/>
        <v>16</v>
      </c>
      <c r="C16" s="6"/>
      <c r="D16" s="13" t="s">
        <v>6</v>
      </c>
      <c r="E16" s="8">
        <f t="shared" si="4"/>
        <v>44287</v>
      </c>
      <c r="F16" s="6"/>
      <c r="G16" s="13" t="s">
        <v>6</v>
      </c>
      <c r="H16" s="8" t="s">
        <v>16</v>
      </c>
      <c r="I16" s="27">
        <f t="shared" si="1"/>
        <v>0</v>
      </c>
      <c r="J16" s="13" t="s">
        <v>6</v>
      </c>
      <c r="K16" s="8" t="s">
        <v>53</v>
      </c>
      <c r="L16" s="27">
        <f>IF(K16="",0,IF(COUNTIF(K:K,K16)&lt;&gt;1,1,0))</f>
        <v>0</v>
      </c>
      <c r="M16" s="13" t="s">
        <v>6</v>
      </c>
      <c r="N16" s="8" t="s">
        <v>63</v>
      </c>
      <c r="O16" s="27">
        <f>IF(N16="",0,IF(COUNTIF(N:N,N16)&lt;&gt;1,1,0))</f>
        <v>0</v>
      </c>
      <c r="P16" s="6"/>
    </row>
    <row r="17" spans="1:16" x14ac:dyDescent="0.25">
      <c r="A17" s="6"/>
      <c r="B17" s="17">
        <f t="shared" si="0"/>
        <v>17</v>
      </c>
      <c r="C17" s="6"/>
      <c r="D17" s="13" t="s">
        <v>6</v>
      </c>
      <c r="E17" s="8">
        <f t="shared" si="4"/>
        <v>44317</v>
      </c>
      <c r="F17" s="6"/>
      <c r="G17" s="13" t="s">
        <v>6</v>
      </c>
      <c r="H17" s="8" t="s">
        <v>17</v>
      </c>
      <c r="I17" s="27">
        <f t="shared" si="1"/>
        <v>0</v>
      </c>
      <c r="J17" s="13" t="s">
        <v>6</v>
      </c>
      <c r="K17" s="8"/>
      <c r="L17" s="27">
        <f t="shared" si="2"/>
        <v>0</v>
      </c>
      <c r="M17" s="13" t="s">
        <v>6</v>
      </c>
      <c r="N17" s="8"/>
      <c r="O17" s="27">
        <f t="shared" ref="O17:O39" si="5">IF(N17="",0,IF(COUNTIF(N:N,N17)&lt;&gt;1,1,0))</f>
        <v>0</v>
      </c>
      <c r="P17" s="6"/>
    </row>
    <row r="18" spans="1:16" x14ac:dyDescent="0.25">
      <c r="A18" s="6"/>
      <c r="B18" s="17">
        <f t="shared" si="0"/>
        <v>18</v>
      </c>
      <c r="C18" s="6"/>
      <c r="D18" s="13" t="s">
        <v>6</v>
      </c>
      <c r="E18" s="8">
        <f t="shared" si="4"/>
        <v>44348</v>
      </c>
      <c r="F18" s="6"/>
      <c r="G18" s="13" t="s">
        <v>6</v>
      </c>
      <c r="H18" s="8" t="s">
        <v>18</v>
      </c>
      <c r="I18" s="27">
        <f t="shared" si="1"/>
        <v>0</v>
      </c>
      <c r="J18" s="13" t="s">
        <v>6</v>
      </c>
      <c r="K18" s="8"/>
      <c r="L18" s="27">
        <f t="shared" si="2"/>
        <v>0</v>
      </c>
      <c r="M18" s="13" t="s">
        <v>6</v>
      </c>
      <c r="N18" s="8"/>
      <c r="O18" s="27">
        <f t="shared" si="5"/>
        <v>0</v>
      </c>
      <c r="P18" s="6"/>
    </row>
    <row r="19" spans="1:16" x14ac:dyDescent="0.25">
      <c r="A19" s="6"/>
      <c r="B19" s="17">
        <f t="shared" si="0"/>
        <v>19</v>
      </c>
      <c r="C19" s="6"/>
      <c r="D19" s="13" t="s">
        <v>6</v>
      </c>
      <c r="E19" s="8">
        <f t="shared" si="4"/>
        <v>44378</v>
      </c>
      <c r="F19" s="6"/>
      <c r="G19" s="13" t="s">
        <v>6</v>
      </c>
      <c r="H19" s="8" t="s">
        <v>19</v>
      </c>
      <c r="I19" s="27">
        <f t="shared" si="1"/>
        <v>0</v>
      </c>
      <c r="J19" s="13" t="s">
        <v>6</v>
      </c>
      <c r="K19" s="8"/>
      <c r="L19" s="27">
        <f t="shared" si="2"/>
        <v>0</v>
      </c>
      <c r="M19" s="13" t="s">
        <v>6</v>
      </c>
      <c r="N19" s="8"/>
      <c r="O19" s="27">
        <f t="shared" si="5"/>
        <v>0</v>
      </c>
      <c r="P19" s="6"/>
    </row>
    <row r="20" spans="1:16" x14ac:dyDescent="0.25">
      <c r="A20" s="6"/>
      <c r="B20" s="17">
        <f t="shared" si="0"/>
        <v>20</v>
      </c>
      <c r="C20" s="6"/>
      <c r="D20" s="13" t="s">
        <v>6</v>
      </c>
      <c r="E20" s="8">
        <f t="shared" si="4"/>
        <v>44409</v>
      </c>
      <c r="F20" s="6"/>
      <c r="G20" s="13" t="s">
        <v>6</v>
      </c>
      <c r="H20" s="8" t="s">
        <v>20</v>
      </c>
      <c r="I20" s="27">
        <f t="shared" si="1"/>
        <v>0</v>
      </c>
      <c r="J20" s="13" t="s">
        <v>6</v>
      </c>
      <c r="K20" s="8"/>
      <c r="L20" s="27">
        <f t="shared" si="2"/>
        <v>0</v>
      </c>
      <c r="M20" s="13" t="s">
        <v>6</v>
      </c>
      <c r="N20" s="8"/>
      <c r="O20" s="27">
        <f t="shared" si="5"/>
        <v>0</v>
      </c>
      <c r="P20" s="6"/>
    </row>
    <row r="21" spans="1:16" x14ac:dyDescent="0.25">
      <c r="A21" s="6"/>
      <c r="B21" s="17">
        <f t="shared" si="0"/>
        <v>21</v>
      </c>
      <c r="C21" s="6"/>
      <c r="D21" s="13" t="s">
        <v>6</v>
      </c>
      <c r="E21" s="8">
        <f t="shared" si="4"/>
        <v>44440</v>
      </c>
      <c r="F21" s="6"/>
      <c r="G21" s="13" t="s">
        <v>6</v>
      </c>
      <c r="H21" s="8" t="s">
        <v>21</v>
      </c>
      <c r="I21" s="27">
        <f t="shared" si="1"/>
        <v>0</v>
      </c>
      <c r="J21" s="13" t="s">
        <v>6</v>
      </c>
      <c r="K21" s="8"/>
      <c r="L21" s="27">
        <f t="shared" si="2"/>
        <v>0</v>
      </c>
      <c r="M21" s="13" t="s">
        <v>6</v>
      </c>
      <c r="N21" s="8"/>
      <c r="O21" s="27">
        <f t="shared" si="5"/>
        <v>0</v>
      </c>
      <c r="P21" s="6"/>
    </row>
    <row r="22" spans="1:16" x14ac:dyDescent="0.25">
      <c r="A22" s="6"/>
      <c r="B22" s="17">
        <f t="shared" si="0"/>
        <v>22</v>
      </c>
      <c r="C22" s="6"/>
      <c r="D22" s="13" t="s">
        <v>6</v>
      </c>
      <c r="E22" s="8">
        <f t="shared" si="4"/>
        <v>44470</v>
      </c>
      <c r="F22" s="6"/>
      <c r="G22" s="13" t="s">
        <v>6</v>
      </c>
      <c r="H22" s="8" t="s">
        <v>22</v>
      </c>
      <c r="I22" s="27">
        <f t="shared" si="1"/>
        <v>0</v>
      </c>
      <c r="J22" s="13" t="s">
        <v>6</v>
      </c>
      <c r="K22" s="8"/>
      <c r="L22" s="27">
        <f t="shared" si="2"/>
        <v>0</v>
      </c>
      <c r="M22" s="13" t="s">
        <v>6</v>
      </c>
      <c r="N22" s="8"/>
      <c r="O22" s="27">
        <f t="shared" si="5"/>
        <v>0</v>
      </c>
      <c r="P22" s="6"/>
    </row>
    <row r="23" spans="1:16" x14ac:dyDescent="0.25">
      <c r="A23" s="6"/>
      <c r="B23" s="17">
        <f t="shared" si="0"/>
        <v>23</v>
      </c>
      <c r="C23" s="6"/>
      <c r="D23" s="13" t="s">
        <v>6</v>
      </c>
      <c r="E23" s="8">
        <f t="shared" si="4"/>
        <v>44501</v>
      </c>
      <c r="F23" s="6"/>
      <c r="G23" s="13" t="s">
        <v>6</v>
      </c>
      <c r="H23" s="8"/>
      <c r="I23" s="27">
        <f t="shared" si="1"/>
        <v>0</v>
      </c>
      <c r="J23" s="13" t="s">
        <v>6</v>
      </c>
      <c r="K23" s="8"/>
      <c r="L23" s="27">
        <f t="shared" si="2"/>
        <v>0</v>
      </c>
      <c r="M23" s="13" t="s">
        <v>6</v>
      </c>
      <c r="N23" s="8"/>
      <c r="O23" s="27">
        <f t="shared" si="5"/>
        <v>0</v>
      </c>
      <c r="P23" s="6"/>
    </row>
    <row r="24" spans="1:16" x14ac:dyDescent="0.25">
      <c r="A24" s="6"/>
      <c r="B24" s="17">
        <f t="shared" si="0"/>
        <v>24</v>
      </c>
      <c r="C24" s="6"/>
      <c r="D24" s="13" t="s">
        <v>6</v>
      </c>
      <c r="E24" s="8">
        <f t="shared" si="4"/>
        <v>44531</v>
      </c>
      <c r="F24" s="6"/>
      <c r="G24" s="13" t="s">
        <v>6</v>
      </c>
      <c r="H24" s="8"/>
      <c r="I24" s="27">
        <f t="shared" si="1"/>
        <v>0</v>
      </c>
      <c r="J24" s="13" t="s">
        <v>6</v>
      </c>
      <c r="K24" s="8"/>
      <c r="L24" s="27">
        <f t="shared" si="2"/>
        <v>0</v>
      </c>
      <c r="M24" s="13" t="s">
        <v>6</v>
      </c>
      <c r="N24" s="8"/>
      <c r="O24" s="27">
        <f t="shared" si="5"/>
        <v>0</v>
      </c>
      <c r="P24" s="6"/>
    </row>
    <row r="25" spans="1:16" x14ac:dyDescent="0.25">
      <c r="A25" s="6"/>
      <c r="B25" s="17">
        <f t="shared" si="0"/>
        <v>25</v>
      </c>
      <c r="C25" s="6"/>
      <c r="D25" s="13" t="s">
        <v>6</v>
      </c>
      <c r="E25" s="8">
        <f t="shared" si="4"/>
        <v>44562</v>
      </c>
      <c r="F25" s="6"/>
      <c r="G25" s="13" t="s">
        <v>6</v>
      </c>
      <c r="H25" s="8"/>
      <c r="I25" s="27">
        <f t="shared" si="1"/>
        <v>0</v>
      </c>
      <c r="J25" s="13" t="s">
        <v>6</v>
      </c>
      <c r="K25" s="8"/>
      <c r="L25" s="27">
        <f t="shared" si="2"/>
        <v>0</v>
      </c>
      <c r="M25" s="13" t="s">
        <v>6</v>
      </c>
      <c r="N25" s="8"/>
      <c r="O25" s="27">
        <f t="shared" si="5"/>
        <v>0</v>
      </c>
      <c r="P25" s="6"/>
    </row>
    <row r="26" spans="1:16" x14ac:dyDescent="0.25">
      <c r="A26" s="6"/>
      <c r="B26" s="17">
        <f t="shared" si="0"/>
        <v>26</v>
      </c>
      <c r="C26" s="6"/>
      <c r="D26" s="13" t="s">
        <v>6</v>
      </c>
      <c r="E26" s="8">
        <f t="shared" si="4"/>
        <v>44593</v>
      </c>
      <c r="F26" s="6"/>
      <c r="G26" s="13" t="s">
        <v>6</v>
      </c>
      <c r="H26" s="8"/>
      <c r="I26" s="27">
        <f t="shared" si="1"/>
        <v>0</v>
      </c>
      <c r="J26" s="13" t="s">
        <v>6</v>
      </c>
      <c r="K26" s="8"/>
      <c r="L26" s="27">
        <f t="shared" si="2"/>
        <v>0</v>
      </c>
      <c r="M26" s="13" t="s">
        <v>6</v>
      </c>
      <c r="N26" s="8"/>
      <c r="O26" s="27">
        <f t="shared" si="5"/>
        <v>0</v>
      </c>
      <c r="P26" s="6"/>
    </row>
    <row r="27" spans="1:16" x14ac:dyDescent="0.25">
      <c r="A27" s="6"/>
      <c r="B27" s="17">
        <f t="shared" si="0"/>
        <v>27</v>
      </c>
      <c r="C27" s="6"/>
      <c r="D27" s="13" t="s">
        <v>6</v>
      </c>
      <c r="E27" s="8">
        <f t="shared" si="4"/>
        <v>44621</v>
      </c>
      <c r="F27" s="6"/>
      <c r="G27" s="13" t="s">
        <v>6</v>
      </c>
      <c r="H27" s="8"/>
      <c r="I27" s="27">
        <f t="shared" si="1"/>
        <v>0</v>
      </c>
      <c r="J27" s="13" t="s">
        <v>6</v>
      </c>
      <c r="K27" s="8"/>
      <c r="L27" s="27">
        <f t="shared" si="2"/>
        <v>0</v>
      </c>
      <c r="M27" s="13" t="s">
        <v>6</v>
      </c>
      <c r="N27" s="8"/>
      <c r="O27" s="27">
        <f t="shared" si="5"/>
        <v>0</v>
      </c>
      <c r="P27" s="6"/>
    </row>
    <row r="28" spans="1:16" x14ac:dyDescent="0.25">
      <c r="A28" s="6"/>
      <c r="B28" s="17">
        <f t="shared" si="0"/>
        <v>28</v>
      </c>
      <c r="C28" s="6"/>
      <c r="D28" s="13" t="s">
        <v>6</v>
      </c>
      <c r="E28" s="8">
        <f t="shared" si="4"/>
        <v>44652</v>
      </c>
      <c r="F28" s="6"/>
      <c r="G28" s="13" t="s">
        <v>6</v>
      </c>
      <c r="H28" s="8"/>
      <c r="I28" s="27">
        <f t="shared" si="1"/>
        <v>0</v>
      </c>
      <c r="J28" s="13" t="s">
        <v>6</v>
      </c>
      <c r="K28" s="8"/>
      <c r="L28" s="27">
        <f t="shared" si="2"/>
        <v>0</v>
      </c>
      <c r="M28" s="13" t="s">
        <v>6</v>
      </c>
      <c r="N28" s="8"/>
      <c r="O28" s="27">
        <f t="shared" si="5"/>
        <v>0</v>
      </c>
      <c r="P28" s="6"/>
    </row>
    <row r="29" spans="1:16" x14ac:dyDescent="0.25">
      <c r="A29" s="6"/>
      <c r="B29" s="17">
        <f t="shared" si="0"/>
        <v>29</v>
      </c>
      <c r="C29" s="6"/>
      <c r="D29" s="13" t="s">
        <v>6</v>
      </c>
      <c r="E29" s="8">
        <f t="shared" si="4"/>
        <v>44682</v>
      </c>
      <c r="F29" s="6"/>
      <c r="G29" s="13" t="s">
        <v>6</v>
      </c>
      <c r="H29" s="8"/>
      <c r="I29" s="27">
        <f t="shared" si="1"/>
        <v>0</v>
      </c>
      <c r="J29" s="13" t="s">
        <v>6</v>
      </c>
      <c r="K29" s="8"/>
      <c r="L29" s="27">
        <f t="shared" si="2"/>
        <v>0</v>
      </c>
      <c r="M29" s="13" t="s">
        <v>6</v>
      </c>
      <c r="N29" s="8"/>
      <c r="O29" s="27">
        <f t="shared" si="5"/>
        <v>0</v>
      </c>
      <c r="P29" s="6"/>
    </row>
    <row r="30" spans="1:16" x14ac:dyDescent="0.25">
      <c r="A30" s="6"/>
      <c r="B30" s="17">
        <f t="shared" si="0"/>
        <v>30</v>
      </c>
      <c r="C30" s="6"/>
      <c r="D30" s="13" t="s">
        <v>6</v>
      </c>
      <c r="E30" s="8">
        <f t="shared" si="4"/>
        <v>44713</v>
      </c>
      <c r="F30" s="6"/>
      <c r="G30" s="13" t="s">
        <v>6</v>
      </c>
      <c r="H30" s="8"/>
      <c r="I30" s="27">
        <f t="shared" si="1"/>
        <v>0</v>
      </c>
      <c r="J30" s="13" t="s">
        <v>6</v>
      </c>
      <c r="K30" s="8"/>
      <c r="L30" s="27">
        <f t="shared" si="2"/>
        <v>0</v>
      </c>
      <c r="M30" s="13" t="s">
        <v>6</v>
      </c>
      <c r="N30" s="8"/>
      <c r="O30" s="27">
        <f t="shared" si="5"/>
        <v>0</v>
      </c>
      <c r="P30" s="6"/>
    </row>
    <row r="31" spans="1:16" x14ac:dyDescent="0.25">
      <c r="A31" s="6"/>
      <c r="B31" s="17">
        <f t="shared" si="0"/>
        <v>31</v>
      </c>
      <c r="C31" s="6"/>
      <c r="D31" s="13" t="s">
        <v>6</v>
      </c>
      <c r="E31" s="8">
        <f t="shared" si="4"/>
        <v>44743</v>
      </c>
      <c r="F31" s="6"/>
      <c r="G31" s="13" t="s">
        <v>6</v>
      </c>
      <c r="H31" s="8"/>
      <c r="I31" s="27">
        <f t="shared" si="1"/>
        <v>0</v>
      </c>
      <c r="J31" s="13" t="s">
        <v>6</v>
      </c>
      <c r="K31" s="8"/>
      <c r="L31" s="27">
        <f t="shared" si="2"/>
        <v>0</v>
      </c>
      <c r="M31" s="13" t="s">
        <v>6</v>
      </c>
      <c r="N31" s="8"/>
      <c r="O31" s="27">
        <f t="shared" si="5"/>
        <v>0</v>
      </c>
      <c r="P31" s="6"/>
    </row>
    <row r="32" spans="1:16" x14ac:dyDescent="0.25">
      <c r="A32" s="6"/>
      <c r="B32" s="17">
        <f t="shared" si="0"/>
        <v>32</v>
      </c>
      <c r="C32" s="6"/>
      <c r="D32" s="13" t="s">
        <v>6</v>
      </c>
      <c r="E32" s="8">
        <f t="shared" si="4"/>
        <v>44774</v>
      </c>
      <c r="F32" s="6"/>
      <c r="G32" s="13" t="s">
        <v>6</v>
      </c>
      <c r="H32" s="8"/>
      <c r="I32" s="27">
        <f t="shared" si="1"/>
        <v>0</v>
      </c>
      <c r="J32" s="13" t="s">
        <v>6</v>
      </c>
      <c r="K32" s="8"/>
      <c r="L32" s="27">
        <f t="shared" si="2"/>
        <v>0</v>
      </c>
      <c r="M32" s="13" t="s">
        <v>6</v>
      </c>
      <c r="N32" s="8"/>
      <c r="O32" s="27">
        <f t="shared" si="5"/>
        <v>0</v>
      </c>
      <c r="P32" s="6"/>
    </row>
    <row r="33" spans="1:16" x14ac:dyDescent="0.25">
      <c r="A33" s="6"/>
      <c r="B33" s="17">
        <f t="shared" si="0"/>
        <v>33</v>
      </c>
      <c r="C33" s="6"/>
      <c r="D33" s="13" t="s">
        <v>6</v>
      </c>
      <c r="E33" s="8">
        <f t="shared" si="4"/>
        <v>44805</v>
      </c>
      <c r="F33" s="6"/>
      <c r="G33" s="13" t="s">
        <v>6</v>
      </c>
      <c r="H33" s="8"/>
      <c r="I33" s="27">
        <f t="shared" si="1"/>
        <v>0</v>
      </c>
      <c r="J33" s="13" t="s">
        <v>6</v>
      </c>
      <c r="K33" s="8"/>
      <c r="L33" s="27">
        <f t="shared" si="2"/>
        <v>0</v>
      </c>
      <c r="M33" s="13" t="s">
        <v>6</v>
      </c>
      <c r="N33" s="8"/>
      <c r="O33" s="27">
        <f t="shared" si="5"/>
        <v>0</v>
      </c>
      <c r="P33" s="6"/>
    </row>
    <row r="34" spans="1:16" x14ac:dyDescent="0.25">
      <c r="A34" s="6"/>
      <c r="B34" s="17">
        <f t="shared" si="0"/>
        <v>34</v>
      </c>
      <c r="C34" s="6"/>
      <c r="D34" s="13" t="s">
        <v>6</v>
      </c>
      <c r="E34" s="8">
        <f t="shared" si="4"/>
        <v>44835</v>
      </c>
      <c r="F34" s="6"/>
      <c r="G34" s="13" t="s">
        <v>6</v>
      </c>
      <c r="H34" s="8"/>
      <c r="I34" s="27">
        <f t="shared" si="1"/>
        <v>0</v>
      </c>
      <c r="J34" s="13" t="s">
        <v>6</v>
      </c>
      <c r="K34" s="8"/>
      <c r="L34" s="27">
        <f t="shared" si="2"/>
        <v>0</v>
      </c>
      <c r="M34" s="13" t="s">
        <v>6</v>
      </c>
      <c r="N34" s="8"/>
      <c r="O34" s="27">
        <f t="shared" si="5"/>
        <v>0</v>
      </c>
      <c r="P34" s="6"/>
    </row>
    <row r="35" spans="1:16" x14ac:dyDescent="0.25">
      <c r="A35" s="6"/>
      <c r="B35" s="17">
        <f t="shared" si="0"/>
        <v>35</v>
      </c>
      <c r="C35" s="6"/>
      <c r="D35" s="13" t="s">
        <v>6</v>
      </c>
      <c r="E35" s="8">
        <f t="shared" si="4"/>
        <v>44866</v>
      </c>
      <c r="F35" s="6"/>
      <c r="G35" s="13" t="s">
        <v>6</v>
      </c>
      <c r="H35" s="8"/>
      <c r="I35" s="27">
        <f t="shared" si="1"/>
        <v>0</v>
      </c>
      <c r="J35" s="13" t="s">
        <v>6</v>
      </c>
      <c r="K35" s="8"/>
      <c r="L35" s="27">
        <f t="shared" si="2"/>
        <v>0</v>
      </c>
      <c r="M35" s="13" t="s">
        <v>6</v>
      </c>
      <c r="N35" s="8"/>
      <c r="O35" s="27">
        <f t="shared" si="5"/>
        <v>0</v>
      </c>
      <c r="P35" s="6"/>
    </row>
    <row r="36" spans="1:16" x14ac:dyDescent="0.25">
      <c r="A36" s="6"/>
      <c r="B36" s="17">
        <f t="shared" si="0"/>
        <v>36</v>
      </c>
      <c r="C36" s="6"/>
      <c r="D36" s="13" t="s">
        <v>6</v>
      </c>
      <c r="E36" s="8">
        <f t="shared" si="4"/>
        <v>44896</v>
      </c>
      <c r="F36" s="6"/>
      <c r="G36" s="13" t="s">
        <v>6</v>
      </c>
      <c r="H36" s="8"/>
      <c r="I36" s="27">
        <f t="shared" si="1"/>
        <v>0</v>
      </c>
      <c r="J36" s="13" t="s">
        <v>6</v>
      </c>
      <c r="K36" s="8"/>
      <c r="L36" s="27">
        <f t="shared" si="2"/>
        <v>0</v>
      </c>
      <c r="M36" s="13" t="s">
        <v>6</v>
      </c>
      <c r="N36" s="8"/>
      <c r="O36" s="27">
        <f t="shared" si="5"/>
        <v>0</v>
      </c>
      <c r="P36" s="6"/>
    </row>
    <row r="37" spans="1:16" x14ac:dyDescent="0.25">
      <c r="A37" s="6"/>
      <c r="B37" s="17">
        <f t="shared" si="0"/>
        <v>37</v>
      </c>
      <c r="C37" s="6"/>
      <c r="D37" s="13" t="s">
        <v>6</v>
      </c>
      <c r="E37" s="8">
        <f t="shared" si="4"/>
        <v>44927</v>
      </c>
      <c r="F37" s="6"/>
      <c r="G37" s="13" t="s">
        <v>6</v>
      </c>
      <c r="H37" s="8"/>
      <c r="I37" s="27">
        <f t="shared" si="1"/>
        <v>0</v>
      </c>
      <c r="J37" s="13" t="s">
        <v>6</v>
      </c>
      <c r="K37" s="8"/>
      <c r="L37" s="27">
        <f t="shared" si="2"/>
        <v>0</v>
      </c>
      <c r="M37" s="13" t="s">
        <v>6</v>
      </c>
      <c r="N37" s="8"/>
      <c r="O37" s="27">
        <f t="shared" si="5"/>
        <v>0</v>
      </c>
      <c r="P37" s="6"/>
    </row>
    <row r="38" spans="1:16" x14ac:dyDescent="0.25">
      <c r="A38" s="6"/>
      <c r="B38" s="17">
        <f t="shared" si="0"/>
        <v>38</v>
      </c>
      <c r="C38" s="6"/>
      <c r="D38" s="13" t="s">
        <v>6</v>
      </c>
      <c r="E38" s="8">
        <f t="shared" si="4"/>
        <v>44958</v>
      </c>
      <c r="F38" s="6"/>
      <c r="G38" s="13" t="s">
        <v>6</v>
      </c>
      <c r="H38" s="8"/>
      <c r="I38" s="27">
        <f t="shared" si="1"/>
        <v>0</v>
      </c>
      <c r="J38" s="13" t="s">
        <v>6</v>
      </c>
      <c r="K38" s="8"/>
      <c r="L38" s="27">
        <f t="shared" si="2"/>
        <v>0</v>
      </c>
      <c r="M38" s="13" t="s">
        <v>6</v>
      </c>
      <c r="N38" s="8"/>
      <c r="O38" s="27">
        <f t="shared" si="5"/>
        <v>0</v>
      </c>
      <c r="P38" s="6"/>
    </row>
    <row r="39" spans="1:16" x14ac:dyDescent="0.25">
      <c r="A39" s="6"/>
      <c r="B39" s="17">
        <f t="shared" si="0"/>
        <v>39</v>
      </c>
      <c r="C39" s="6"/>
      <c r="D39" s="13" t="s">
        <v>6</v>
      </c>
      <c r="E39" s="8">
        <f t="shared" si="4"/>
        <v>44986</v>
      </c>
      <c r="F39" s="6"/>
      <c r="G39" s="13" t="s">
        <v>6</v>
      </c>
      <c r="H39" s="8"/>
      <c r="I39" s="27">
        <f t="shared" si="1"/>
        <v>0</v>
      </c>
      <c r="J39" s="13" t="s">
        <v>6</v>
      </c>
      <c r="K39" s="8"/>
      <c r="L39" s="27">
        <f t="shared" si="2"/>
        <v>0</v>
      </c>
      <c r="M39" s="13" t="s">
        <v>6</v>
      </c>
      <c r="N39" s="8"/>
      <c r="O39" s="27">
        <f t="shared" si="5"/>
        <v>0</v>
      </c>
      <c r="P39" s="6"/>
    </row>
    <row r="40" spans="1:16" x14ac:dyDescent="0.25">
      <c r="A40" s="6"/>
      <c r="B40" s="17">
        <f t="shared" si="0"/>
        <v>40</v>
      </c>
      <c r="C40" s="6"/>
      <c r="D40" s="13"/>
      <c r="E40" s="9"/>
      <c r="F40" s="6"/>
      <c r="G40" s="13"/>
      <c r="H40" s="9"/>
      <c r="I40" s="27"/>
      <c r="J40" s="13"/>
      <c r="K40" s="9"/>
      <c r="L40" s="27"/>
      <c r="M40" s="13"/>
      <c r="N40" s="9"/>
      <c r="O40" s="27"/>
      <c r="P40" s="6"/>
    </row>
    <row r="41" spans="1:16" x14ac:dyDescent="0.25">
      <c r="A41" s="6"/>
      <c r="B41" s="17">
        <f>ROW(A41)</f>
        <v>41</v>
      </c>
      <c r="C41" s="6"/>
      <c r="D41" s="13"/>
      <c r="E41" s="6"/>
      <c r="F41" s="6"/>
      <c r="G41" s="13"/>
      <c r="H41" s="6"/>
      <c r="I41" s="27"/>
      <c r="J41" s="13"/>
      <c r="K41" s="6"/>
      <c r="L41" s="27"/>
      <c r="M41" s="13"/>
      <c r="N41" s="6"/>
      <c r="O41" s="27"/>
      <c r="P41" s="6"/>
    </row>
    <row r="42" spans="1:16" x14ac:dyDescent="0.25">
      <c r="A42" s="6"/>
      <c r="B42" s="17">
        <f t="shared" si="0"/>
        <v>42</v>
      </c>
      <c r="C42" s="6"/>
      <c r="D42" s="13"/>
      <c r="E42" s="6"/>
      <c r="F42" s="6"/>
      <c r="G42" s="13"/>
      <c r="H42" s="6"/>
      <c r="I42" s="27"/>
      <c r="J42" s="13"/>
      <c r="K42" s="6"/>
      <c r="L42" s="27"/>
      <c r="M42" s="13"/>
      <c r="N42" s="6"/>
      <c r="O42" s="27"/>
      <c r="P42" s="6"/>
    </row>
  </sheetData>
  <conditionalFormatting sqref="E13:E40">
    <cfRule type="containsBlanks" dxfId="9" priority="10">
      <formula>LEN(TRIM(E13))=0</formula>
    </cfRule>
  </conditionalFormatting>
  <conditionalFormatting sqref="H13:H40">
    <cfRule type="containsBlanks" dxfId="8" priority="9">
      <formula>LEN(TRIM(H13))=0</formula>
    </cfRule>
  </conditionalFormatting>
  <conditionalFormatting sqref="I1:I7 I9:I1048576">
    <cfRule type="cellIs" dxfId="7" priority="8" operator="equal">
      <formula>1</formula>
    </cfRule>
  </conditionalFormatting>
  <conditionalFormatting sqref="K13:K40">
    <cfRule type="containsBlanks" dxfId="6" priority="7">
      <formula>LEN(TRIM(K13))=0</formula>
    </cfRule>
  </conditionalFormatting>
  <conditionalFormatting sqref="L1:L1048576">
    <cfRule type="cellIs" dxfId="5" priority="6" operator="equal">
      <formula>1</formula>
    </cfRule>
  </conditionalFormatting>
  <conditionalFormatting sqref="N14:N40">
    <cfRule type="containsBlanks" dxfId="4" priority="5">
      <formula>LEN(TRIM(N14))=0</formula>
    </cfRule>
  </conditionalFormatting>
  <conditionalFormatting sqref="O1:O1048576">
    <cfRule type="cellIs" dxfId="3" priority="4" operator="equal">
      <formula>1</formula>
    </cfRule>
  </conditionalFormatting>
  <conditionalFormatting sqref="N13">
    <cfRule type="containsBlanks" dxfId="2" priority="3">
      <formula>LEN(TRIM(N13))=0</formula>
    </cfRule>
  </conditionalFormatting>
  <conditionalFormatting sqref="G8:J8">
    <cfRule type="cellIs" dxfId="1" priority="2" operator="equal">
      <formula>0</formula>
    </cfRule>
  </conditionalFormatting>
  <conditionalFormatting sqref="H8">
    <cfRule type="containsBlanks" dxfId="0" priority="1">
      <formula>LEN(TRIM(H8))=0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главная</vt:lpstr>
      <vt:lpstr>эффект_кВт</vt:lpstr>
      <vt:lpstr>энергоконтракт</vt:lpstr>
      <vt:lpstr>кредит</vt:lpstr>
      <vt:lpstr>kpi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2021-05-30T11:22:14Z</dcterms:modified>
</cp:coreProperties>
</file>